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<sst xmlns="http://schemas.openxmlformats.org/spreadsheetml/2006/main" count="354" uniqueCount="325">
  <si>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</si>
  <si>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</si>
  <si>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</si>
  <si>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</si>
  <si>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</si>
  <si>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</si>
  <si>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</si>
  <si>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</si>
  <si>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</si>
  <si>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</si>
  <si>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</si>
  <si>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</si>
  <si>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</si>
  <si>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</si>
  <si>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</si>
  <si>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</si>
  <si>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</si>
  <si>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</si>
  <si>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</si>
  <si>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</si>
  <si>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</si>
  <si>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</si>
  <si>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</si>
  <si>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</si>
  <si>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</si>
  <si>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</si>
  <si>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</si>
  <si>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</si>
  <si>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</si>
  <si>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</si>
  <si>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</si>
  <si>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</si>
  <si>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</si>
  <si>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</si>
  <si>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</si>
  <si>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</si>
  <si>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</si>
  <si>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</si>
  <si>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</si>
  <si>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</si>
  <si>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</si>
  <si>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</si>
  <si>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</si>
  <si>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</si>
  <si>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</si>
  <si>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</si>
  <si>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</si>
  <si>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</si>
  <si>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</si>
  <si>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</si>
  <si>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</si>
  <si>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</si>
  <si>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</si>
  <si>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</si>
  <si>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</si>
  <si>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</si>
  <si>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</si>
  <si>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</si>
  <si>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</si>
  <si>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</si>
  <si>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</si>
  <si>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</si>
  <si>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</si>
  <si>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</si>
  <si>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</si>
  <si>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</si>
  <si>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</si>
  <si>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</si>
  <si>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</si>
  <si>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</si>
  <si>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</si>
  <si>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</si>
  <si>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</si>
  <si>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</si>
  <si>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</si>
  <si>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</si>
  <si>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</si>
  <si>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</si>
  <si>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</si>
  <si>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</si>
  <si>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</si>
  <si>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</si>
  <si>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</si>
  <si>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</si>
  <si>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</si>
  <si>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</si>
  <si>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</si>
  <si>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</si>
  <si>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</si>
  <si>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</si>
  <si>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</si>
  <si>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</si>
  <si>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</si>
  <si>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</si>
  <si>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</si>
  <si>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</si>
  <si>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</si>
  <si>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</si>
  <si>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</si>
  <si>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</si>
  <si>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</si>
  <si>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</si>
  <si>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</si>
  <si>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</si>
  <si>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</si>
  <si>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</si>
  <si>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</si>
  <si>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</si>
  <si>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</si>
  <si>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</si>
  <si>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</si>
  <si>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</si>
  <si>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</si>
  <si>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</si>
  <si>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</si>
  <si>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</si>
  <si>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</si>
  <si>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</si>
  <si>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</si>
  <si>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</si>
  <si>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</si>
  <si>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</si>
  <si>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</si>
  <si>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</si>
  <si>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</si>
  <si>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</si>
  <si>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</si>
  <si>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</si>
  <si>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</si>
  <si>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</si>
  <si>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</si>
  <si>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</si>
  <si>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</si>
  <si>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</si>
  <si>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</si>
  <si>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</si>
  <si>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</si>
  <si>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</si>
  <si>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</si>
  <si>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</si>
  <si>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</si>
  <si>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</si>
  <si>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</si>
  <si>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</si>
  <si>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</si>
  <si>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</si>
  <si>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</si>
  <si>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</si>
  <si>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</si>
  <si>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</si>
  <si>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</si>
  <si>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</si>
  <si>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</si>
  <si>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</si>
  <si>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</si>
  <si>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</si>
  <si>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</si>
  <si>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</si>
  <si>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</si>
  <si>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</si>
  <si>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</si>
  <si>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</si>
  <si>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</si>
  <si>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</si>
  <si>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</si>
  <si>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</si>
  <si>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</si>
  <si>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</si>
  <si>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</si>
  <si>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</si>
  <si>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</si>
  <si>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</si>
  <si>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</si>
  <si>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</si>
  <si>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</si>
  <si>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</si>
  <si>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</si>
  <si>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</si>
  <si>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</si>
  <si>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</si>
  <si>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</si>
  <si>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</si>
  <si>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</si>
  <si>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</si>
  <si>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</si>
  <si>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</si>
  <si>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</si>
  <si>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</si>
  <si>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</si>
  <si>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</si>
  <si>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</si>
  <si>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</si>
  <si>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</si>
  <si>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</si>
  <si>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</si>
  <si>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</si>
  <si>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</si>
  <si>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</si>
  <si>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</si>
  <si>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</si>
  <si>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</si>
  <si>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</si>
  <si>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</si>
  <si>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</si>
  <si>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</si>
  <si>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</si>
  <si>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</si>
  <si>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</si>
  <si>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</si>
  <si>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</si>
  <si>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</si>
  <si>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</si>
  <si>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</si>
  <si>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</si>
  <si>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</si>
  <si>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</si>
  <si>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</si>
  <si>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</si>
  <si>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</si>
  <si>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</si>
  <si>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</si>
  <si>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</si>
  <si>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</si>
  <si>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</si>
  <si>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</si>
  <si>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</si>
  <si>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</si>
  <si>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</si>
  <si>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</si>
  <si>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</si>
  <si>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</si>
  <si>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</si>
  <si>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</si>
  <si>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</si>
  <si>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</si>
  <si>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</si>
  <si>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</si>
  <si>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</si>
  <si>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</si>
  <si>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</si>
  <si>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</si>
  <si>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</si>
  <si>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</si>
  <si>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</si>
  <si>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</si>
  <si>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</si>
  <si>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</si>
  <si>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</si>
  <si>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</si>
  <si>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</si>
  <si>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</si>
  <si>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</si>
  <si>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</si>
  <si>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</si>
  <si>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</si>
  <si>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</si>
  <si>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</si>
  <si>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</si>
  <si>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</si>
  <si>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</si>
  <si>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</si>
  <si>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</si>
  <si>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</si>
  <si>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</si>
  <si>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</si>
  <si>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</si>
  <si>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</si>
  <si>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</si>
  <si>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</si>
  <si>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</si>
  <si>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</si>
  <si>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</si>
  <si>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</si>
  <si>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</si>
  <si>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</si>
  <si>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</si>
  <si>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</si>
  <si>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</si>
  <si>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</si>
  <si>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</si>
  <si>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</si>
  <si>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</si>
  <si>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</si>
  <si>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</si>
  <si>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Obveznik: 35075764438 SLOBODNA DALMACIJA d.d.</t>
  </si>
  <si>
    <t>AOP
oznaka</t>
  </si>
  <si>
    <t>Miroslav Ivić, Boris Kamber</t>
  </si>
  <si>
    <t xml:space="preserve">Obveznik: SLOBODNA DALMACIJA d.d. </t>
  </si>
  <si>
    <t>Prethodna godina
(neto)</t>
  </si>
  <si>
    <t>Tekuća godina
(neto)</t>
  </si>
  <si>
    <t>AKTIVA</t>
  </si>
  <si>
    <t>DODATAK BILANCI (popunjava poduzetnik koji sastavlja konsolidirani godišnji financijski izvještaj)</t>
  </si>
  <si>
    <t>Napomena 1.: Dodatak bilanci popunjavaju poduzetnici koji sastavljaju konsolidirane godišnje financijske izvještaje.</t>
  </si>
  <si>
    <t>1. Nije bilo promjena računovodstvenih politika</t>
  </si>
  <si>
    <t xml:space="preserve">2. Nije bilo podjela dionica </t>
  </si>
  <si>
    <t>3. Dionicama se trguje na burzi pa je moguća promjena vlasničke strukture</t>
  </si>
  <si>
    <t>4. Nije bilo pripajanja ni spajanja  poslovnih subjekata</t>
  </si>
  <si>
    <t>9. Likvidnost je dobra i na vrijeme se podmiruju sve obveze prema državi, zaposlenicima i vjerovnicima.</t>
  </si>
  <si>
    <t>31.3.2015.</t>
  </si>
  <si>
    <t>Rbr. Bilješke</t>
  </si>
  <si>
    <t>stanje na dan 31.03.2015.</t>
  </si>
  <si>
    <t>u razdoblju 1.1.2015 do 31.3.2015.</t>
  </si>
  <si>
    <t>Bilješke uz financijske izvještaje  TFI - POD 31.3.2015.</t>
  </si>
  <si>
    <t>U razdoblju od 1.1. do 31.3.2015.god.</t>
  </si>
  <si>
    <t xml:space="preserve">u razdoblju 1.1.2015 do 31.3.2015. </t>
  </si>
  <si>
    <t xml:space="preserve">5. Rezultat poslovanja 1-3/2015 god.  je gubitak u iznosu od 406.080  kn, </t>
  </si>
  <si>
    <t xml:space="preserve">         a Ukupni prihodi su manji za 15% u odnosu na isto razdoblje prošle godine.</t>
  </si>
  <si>
    <t xml:space="preserve">6. Prihodi od prodaje u 2015.g.  manji su  su u odnosu na 2014.g. za 10% , </t>
  </si>
  <si>
    <t xml:space="preserve">       za 2.353.974  kuna je lošiji od ostvarenog poslovnog reuzltata  u  istom periodu 2014.g.  </t>
  </si>
  <si>
    <t xml:space="preserve">       a koji je bio pozitivan u iznosio od 1.947.894 kuna</t>
  </si>
  <si>
    <t>8. Troškovi osoblja u 2015. g. Veći su za 1%  u odnosu na isto razdoblje u 2014. g.</t>
  </si>
  <si>
    <t xml:space="preserve">7. Poslovni rashodi u 2015.g.  manji su za 7% u odnosu na isto razdoblje u 2014.g. 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</si>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</sst>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8" fillId="0" borderId="0" xfId="62" applyFont="1" applyBorder="1" applyAlignment="1" applyProtection="1">
      <alignment horizontal="left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0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57" applyFont="1" applyBorder="1" applyAlignment="1" applyProtection="1">
      <alignment horizontal="right" vertical="center"/>
      <protection hidden="1"/>
    </xf>
    <xf numFmtId="0" fontId="0" fillId="0" borderId="16" xfId="57" applyFont="1" applyBorder="1" applyAlignment="1">
      <alignment/>
      <protection/>
    </xf>
    <xf numFmtId="0" fontId="0" fillId="0" borderId="17" xfId="57" applyFont="1" applyBorder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wrapText="1"/>
      <protection hidden="1"/>
    </xf>
    <xf numFmtId="14" fontId="7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0" fillId="0" borderId="19" xfId="57" applyFont="1" applyFill="1" applyBorder="1" applyAlignment="1" applyProtection="1">
      <alignment horizontal="left" vertical="center" wrapText="1"/>
      <protection hidden="1"/>
    </xf>
    <xf numFmtId="0" fontId="0" fillId="0" borderId="18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19" xfId="57" applyFont="1" applyBorder="1" applyAlignment="1" applyProtection="1">
      <alignment horizontal="left" vertical="center" wrapText="1"/>
      <protection hidden="1"/>
    </xf>
    <xf numFmtId="0" fontId="0" fillId="0" borderId="0" xfId="57" applyFont="1" applyAlignment="1">
      <alignment/>
      <protection/>
    </xf>
    <xf numFmtId="0" fontId="0" fillId="0" borderId="18" xfId="57" applyFont="1" applyBorder="1" applyAlignment="1" applyProtection="1">
      <alignment/>
      <protection hidden="1"/>
    </xf>
    <xf numFmtId="0" fontId="0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0" fillId="0" borderId="19" xfId="57" applyFont="1" applyFill="1" applyBorder="1" applyAlignment="1" applyProtection="1">
      <alignment/>
      <protection hidden="1"/>
    </xf>
    <xf numFmtId="0" fontId="0" fillId="0" borderId="19" xfId="57" applyFont="1" applyBorder="1" applyAlignment="1" applyProtection="1">
      <alignment wrapText="1"/>
      <protection hidden="1"/>
    </xf>
    <xf numFmtId="0" fontId="0" fillId="0" borderId="18" xfId="57" applyFont="1" applyBorder="1" applyAlignment="1" applyProtection="1">
      <alignment horizontal="right"/>
      <protection hidden="1"/>
    </xf>
    <xf numFmtId="0" fontId="0" fillId="0" borderId="0" xfId="57" applyFont="1" applyBorder="1" applyAlignment="1" applyProtection="1">
      <alignment horizontal="right"/>
      <protection hidden="1"/>
    </xf>
    <xf numFmtId="0" fontId="0" fillId="0" borderId="0" xfId="57" applyFont="1" applyBorder="1" applyAlignment="1" applyProtection="1">
      <alignment/>
      <protection hidden="1"/>
    </xf>
    <xf numFmtId="0" fontId="0" fillId="0" borderId="19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 horizontal="right" wrapText="1"/>
      <protection hidden="1"/>
    </xf>
    <xf numFmtId="0" fontId="0" fillId="0" borderId="0" xfId="57" applyFont="1" applyBorder="1" applyAlignment="1" applyProtection="1">
      <alignment horizontal="right" wrapText="1"/>
      <protection hidden="1"/>
    </xf>
    <xf numFmtId="0" fontId="0" fillId="0" borderId="0" xfId="57" applyFont="1" applyBorder="1" applyAlignment="1" applyProtection="1">
      <alignment horizontal="left"/>
      <protection hidden="1"/>
    </xf>
    <xf numFmtId="0" fontId="0" fillId="0" borderId="0" xfId="57" applyFont="1" applyFill="1" applyBorder="1" applyAlignment="1" applyProtection="1">
      <alignment/>
      <protection hidden="1"/>
    </xf>
    <xf numFmtId="0" fontId="0" fillId="0" borderId="0" xfId="57" applyFont="1" applyBorder="1" applyAlignment="1" applyProtection="1">
      <alignment vertical="top"/>
      <protection hidden="1"/>
    </xf>
    <xf numFmtId="1" fontId="7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Border="1" applyAlignment="1" applyProtection="1">
      <alignment/>
      <protection hidden="1"/>
    </xf>
    <xf numFmtId="0" fontId="0" fillId="0" borderId="19" xfId="57" applyFont="1" applyBorder="1" applyAlignment="1" applyProtection="1">
      <alignment vertical="top"/>
      <protection hidden="1"/>
    </xf>
    <xf numFmtId="0" fontId="7" fillId="0" borderId="20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vertical="top"/>
      <protection hidden="1"/>
    </xf>
    <xf numFmtId="0" fontId="0" fillId="0" borderId="0" xfId="57" applyFont="1" applyBorder="1" applyAlignment="1">
      <alignment/>
      <protection/>
    </xf>
    <xf numFmtId="49" fontId="7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19" xfId="57" applyFont="1" applyBorder="1" applyAlignment="1" applyProtection="1">
      <alignment horizontal="left" vertical="top" wrapText="1"/>
      <protection hidden="1"/>
    </xf>
    <xf numFmtId="0" fontId="0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0" fillId="0" borderId="18" xfId="57" applyFont="1" applyBorder="1" applyAlignment="1">
      <alignment/>
      <protection/>
    </xf>
    <xf numFmtId="0" fontId="0" fillId="0" borderId="0" xfId="57" applyFont="1" applyBorder="1" applyAlignment="1" applyProtection="1">
      <alignment horizontal="center" vertical="center"/>
      <protection hidden="1" locked="0"/>
    </xf>
    <xf numFmtId="0" fontId="0" fillId="0" borderId="19" xfId="57" applyFont="1" applyBorder="1" applyAlignment="1" applyProtection="1">
      <alignment horizontal="left" vertical="top" indent="2"/>
      <protection hidden="1"/>
    </xf>
    <xf numFmtId="0" fontId="0" fillId="0" borderId="19" xfId="57" applyFont="1" applyBorder="1" applyAlignment="1" applyProtection="1">
      <alignment horizontal="left" vertical="top" wrapText="1" indent="2"/>
      <protection hidden="1"/>
    </xf>
    <xf numFmtId="0" fontId="0" fillId="0" borderId="18" xfId="57" applyFont="1" applyBorder="1" applyAlignment="1" applyProtection="1">
      <alignment horizontal="right" vertical="top"/>
      <protection hidden="1"/>
    </xf>
    <xf numFmtId="0" fontId="0" fillId="0" borderId="0" xfId="57" applyFont="1" applyBorder="1" applyAlignment="1" applyProtection="1">
      <alignment horizontal="right" vertical="top"/>
      <protection hidden="1"/>
    </xf>
    <xf numFmtId="0" fontId="7" fillId="0" borderId="18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Fill="1" applyBorder="1" applyAlignment="1">
      <alignment/>
      <protection/>
    </xf>
    <xf numFmtId="49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19" xfId="57" applyNumberFormat="1" applyFont="1" applyBorder="1" applyAlignment="1" applyProtection="1">
      <alignment horizontal="center" vertical="center"/>
      <protection hidden="1" locked="0"/>
    </xf>
    <xf numFmtId="0" fontId="0" fillId="0" borderId="18" xfId="57" applyFont="1" applyBorder="1" applyAlignment="1" applyProtection="1">
      <alignment horizontal="left" vertical="top"/>
      <protection hidden="1"/>
    </xf>
    <xf numFmtId="0" fontId="0" fillId="0" borderId="0" xfId="57" applyFont="1" applyBorder="1" applyAlignment="1" applyProtection="1">
      <alignment horizontal="left" vertical="top"/>
      <protection hidden="1"/>
    </xf>
    <xf numFmtId="0" fontId="0" fillId="0" borderId="19" xfId="57" applyFont="1" applyBorder="1" applyAlignment="1" applyProtection="1">
      <alignment horizontal="left"/>
      <protection hidden="1"/>
    </xf>
    <xf numFmtId="0" fontId="0" fillId="0" borderId="16" xfId="57" applyFont="1" applyBorder="1" applyAlignment="1" applyProtection="1">
      <alignment/>
      <protection hidden="1"/>
    </xf>
    <xf numFmtId="0" fontId="0" fillId="0" borderId="17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 horizontal="left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0" fillId="0" borderId="19" xfId="57" applyFont="1" applyFill="1" applyBorder="1" applyAlignment="1" applyProtection="1">
      <alignment vertical="center"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19" xfId="62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18" xfId="57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7" fillId="0" borderId="18" xfId="57" applyFont="1" applyBorder="1" applyAlignment="1" applyProtection="1">
      <alignment vertical="center"/>
      <protection hidden="1"/>
    </xf>
    <xf numFmtId="0" fontId="0" fillId="0" borderId="21" xfId="57" applyFont="1" applyBorder="1" applyAlignment="1" applyProtection="1">
      <alignment/>
      <protection hidden="1"/>
    </xf>
    <xf numFmtId="0" fontId="0" fillId="0" borderId="21" xfId="57" applyFont="1" applyBorder="1" applyAlignment="1">
      <alignment/>
      <protection/>
    </xf>
    <xf numFmtId="0" fontId="0" fillId="0" borderId="22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/>
      <protection hidden="1"/>
    </xf>
    <xf numFmtId="0" fontId="0" fillId="0" borderId="23" xfId="57" applyFont="1" applyFill="1" applyBorder="1" applyAlignment="1" applyProtection="1">
      <alignment horizontal="right" vertical="top" wrapText="1"/>
      <protection hidden="1"/>
    </xf>
    <xf numFmtId="0" fontId="0" fillId="0" borderId="24" xfId="57" applyFont="1" applyFill="1" applyBorder="1" applyAlignment="1" applyProtection="1">
      <alignment horizontal="right" vertical="top" wrapText="1"/>
      <protection hidden="1"/>
    </xf>
    <xf numFmtId="0" fontId="0" fillId="0" borderId="24" xfId="57" applyFont="1" applyFill="1" applyBorder="1" applyAlignment="1" applyProtection="1">
      <alignment/>
      <protection hidden="1"/>
    </xf>
    <xf numFmtId="0" fontId="0" fillId="0" borderId="25" xfId="57" applyFont="1" applyFill="1" applyBorder="1" applyAlignment="1" applyProtection="1">
      <alignment/>
      <protection hidden="1"/>
    </xf>
    <xf numFmtId="0" fontId="7" fillId="0" borderId="24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/>
      <protection hidden="1"/>
    </xf>
    <xf numFmtId="3" fontId="3" fillId="24" borderId="10" xfId="0" applyNumberFormat="1" applyFont="1" applyFill="1" applyBorder="1" applyAlignment="1" applyProtection="1">
      <alignment vertical="center"/>
      <protection hidden="1"/>
    </xf>
    <xf numFmtId="3" fontId="3" fillId="24" borderId="14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3" fillId="0" borderId="0" xfId="0" applyFont="1" applyAlignment="1">
      <alignment/>
    </xf>
    <xf numFmtId="0" fontId="33" fillId="0" borderId="0" xfId="0" applyFont="1" applyAlignment="1">
      <alignment horizontal="left" indent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3" fontId="0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3" fontId="7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18" xfId="57" applyFont="1" applyBorder="1" applyAlignment="1" applyProtection="1">
      <alignment horizontal="right" vertical="center" wrapText="1"/>
      <protection hidden="1"/>
    </xf>
    <xf numFmtId="0" fontId="0" fillId="0" borderId="0" xfId="57" applyFont="1" applyBorder="1" applyAlignment="1" applyProtection="1">
      <alignment horizontal="right" wrapText="1"/>
      <protection hidden="1"/>
    </xf>
    <xf numFmtId="0" fontId="0" fillId="0" borderId="18" xfId="57" applyFont="1" applyBorder="1" applyAlignment="1" applyProtection="1">
      <alignment horizontal="right" wrapText="1"/>
      <protection hidden="1"/>
    </xf>
    <xf numFmtId="49" fontId="7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19" xfId="57" applyFont="1" applyFill="1" applyBorder="1" applyAlignment="1" applyProtection="1">
      <alignment horizontal="left" vertical="center" wrapText="1"/>
      <protection hidden="1"/>
    </xf>
    <xf numFmtId="0" fontId="13" fillId="0" borderId="18" xfId="57" applyFont="1" applyBorder="1" applyAlignment="1" applyProtection="1">
      <alignment horizontal="center" vertical="center" wrapText="1"/>
      <protection hidden="1"/>
    </xf>
    <xf numFmtId="0" fontId="13" fillId="0" borderId="0" xfId="57" applyFont="1" applyBorder="1" applyAlignment="1" applyProtection="1">
      <alignment horizontal="center" vertical="center" wrapText="1"/>
      <protection hidden="1"/>
    </xf>
    <xf numFmtId="0" fontId="13" fillId="0" borderId="19" xfId="57" applyFont="1" applyBorder="1" applyAlignment="1" applyProtection="1">
      <alignment horizontal="center" vertical="center" wrapText="1"/>
      <protection hidden="1"/>
    </xf>
    <xf numFmtId="0" fontId="0" fillId="0" borderId="18" xfId="57" applyFont="1" applyBorder="1" applyAlignment="1" applyProtection="1">
      <alignment horizontal="right" vertical="center"/>
      <protection hidden="1"/>
    </xf>
    <xf numFmtId="0" fontId="0" fillId="0" borderId="19" xfId="57" applyFont="1" applyBorder="1" applyAlignment="1" applyProtection="1">
      <alignment horizontal="right"/>
      <protection hidden="1"/>
    </xf>
    <xf numFmtId="0" fontId="0" fillId="0" borderId="19" xfId="57" applyFont="1" applyBorder="1" applyAlignment="1" applyProtection="1">
      <alignment horizontal="right" wrapText="1"/>
      <protection hidden="1"/>
    </xf>
    <xf numFmtId="0" fontId="0" fillId="0" borderId="18" xfId="57" applyFont="1" applyBorder="1" applyAlignment="1" applyProtection="1">
      <alignment horizontal="right" vertical="center"/>
      <protection hidden="1"/>
    </xf>
    <xf numFmtId="0" fontId="0" fillId="0" borderId="19" xfId="57" applyFont="1" applyBorder="1" applyAlignment="1" applyProtection="1">
      <alignment horizontal="right"/>
      <protection hidden="1"/>
    </xf>
    <xf numFmtId="0" fontId="7" fillId="0" borderId="23" xfId="57" applyFont="1" applyFill="1" applyBorder="1" applyAlignment="1" applyProtection="1">
      <alignment horizontal="left" vertical="center"/>
      <protection hidden="1" locked="0"/>
    </xf>
    <xf numFmtId="0" fontId="0" fillId="0" borderId="24" xfId="57" applyFont="1" applyFill="1" applyBorder="1" applyAlignment="1">
      <alignment horizontal="left" vertical="center"/>
      <protection/>
    </xf>
    <xf numFmtId="0" fontId="0" fillId="0" borderId="25" xfId="57" applyFont="1" applyFill="1" applyBorder="1" applyAlignment="1">
      <alignment horizontal="left" vertical="center"/>
      <protection/>
    </xf>
    <xf numFmtId="0" fontId="4" fillId="0" borderId="23" xfId="53" applyFont="1" applyFill="1" applyBorder="1" applyAlignment="1" applyProtection="1">
      <alignment/>
      <protection hidden="1" locked="0"/>
    </xf>
    <xf numFmtId="0" fontId="7" fillId="0" borderId="24" xfId="57" applyFont="1" applyFill="1" applyBorder="1" applyAlignment="1" applyProtection="1">
      <alignment/>
      <protection hidden="1" locked="0"/>
    </xf>
    <xf numFmtId="0" fontId="7" fillId="0" borderId="25" xfId="57" applyFont="1" applyFill="1" applyBorder="1" applyAlignment="1" applyProtection="1">
      <alignment/>
      <protection hidden="1" locked="0"/>
    </xf>
    <xf numFmtId="1" fontId="7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7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57" applyFont="1" applyFill="1" applyBorder="1" applyAlignment="1">
      <alignment horizontal="left"/>
      <protection/>
    </xf>
    <xf numFmtId="0" fontId="0" fillId="0" borderId="25" xfId="57" applyFont="1" applyFill="1" applyBorder="1" applyAlignment="1">
      <alignment horizontal="left"/>
      <protection/>
    </xf>
    <xf numFmtId="0" fontId="0" fillId="0" borderId="0" xfId="57" applyFont="1" applyBorder="1" applyAlignment="1" applyProtection="1">
      <alignment horizontal="right" vertical="center"/>
      <protection hidden="1"/>
    </xf>
    <xf numFmtId="0" fontId="0" fillId="0" borderId="0" xfId="57" applyFont="1" applyBorder="1" applyAlignment="1" applyProtection="1">
      <alignment horizontal="right"/>
      <protection hidden="1"/>
    </xf>
    <xf numFmtId="0" fontId="0" fillId="0" borderId="18" xfId="57" applyFont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7" fillId="0" borderId="23" xfId="57" applyFont="1" applyFill="1" applyBorder="1" applyAlignment="1" applyProtection="1">
      <alignment horizontal="right" vertical="center"/>
      <protection hidden="1" locked="0"/>
    </xf>
    <xf numFmtId="0" fontId="0" fillId="0" borderId="24" xfId="57" applyFont="1" applyFill="1" applyBorder="1" applyAlignment="1">
      <alignment/>
      <protection/>
    </xf>
    <xf numFmtId="0" fontId="0" fillId="0" borderId="25" xfId="57" applyFont="1" applyFill="1" applyBorder="1" applyAlignment="1">
      <alignment/>
      <protection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wrapText="1"/>
      <protection hidden="1"/>
    </xf>
    <xf numFmtId="0" fontId="0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0" fillId="0" borderId="16" xfId="57" applyFont="1" applyBorder="1" applyAlignment="1" applyProtection="1">
      <alignment horizontal="center"/>
      <protection hidden="1"/>
    </xf>
    <xf numFmtId="0" fontId="0" fillId="0" borderId="29" xfId="57" applyFont="1" applyBorder="1" applyAlignment="1" applyProtection="1">
      <alignment horizontal="center" vertical="top"/>
      <protection hidden="1"/>
    </xf>
    <xf numFmtId="0" fontId="0" fillId="0" borderId="29" xfId="57" applyFont="1" applyBorder="1" applyAlignment="1">
      <alignment horizontal="center"/>
      <protection/>
    </xf>
    <xf numFmtId="0" fontId="0" fillId="0" borderId="30" xfId="57" applyFont="1" applyBorder="1" applyAlignment="1">
      <alignment/>
      <protection/>
    </xf>
    <xf numFmtId="0" fontId="0" fillId="0" borderId="24" xfId="57" applyFont="1" applyFill="1" applyBorder="1" applyAlignment="1" applyProtection="1">
      <alignment horizontal="center" vertical="top"/>
      <protection hidden="1"/>
    </xf>
    <xf numFmtId="0" fontId="0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ont="1" applyFill="1" applyBorder="1" applyAlignment="1" applyProtection="1">
      <alignment horizontal="left" vertical="center"/>
      <protection hidden="1" locked="0"/>
    </xf>
    <xf numFmtId="49" fontId="7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3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8" fillId="0" borderId="0" xfId="62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7" fillId="0" borderId="31" xfId="57" applyFont="1" applyBorder="1" applyAlignment="1">
      <alignment/>
      <protection/>
    </xf>
    <xf numFmtId="0" fontId="7" fillId="0" borderId="16" xfId="57" applyFont="1" applyBorder="1" applyAlignment="1">
      <alignment/>
      <protection/>
    </xf>
    <xf numFmtId="0" fontId="0" fillId="0" borderId="0" xfId="57" applyFont="1" applyBorder="1" applyAlignment="1" applyProtection="1">
      <alignment vertical="center"/>
      <protection hidden="1"/>
    </xf>
    <xf numFmtId="0" fontId="7" fillId="0" borderId="24" xfId="57" applyFont="1" applyFill="1" applyBorder="1" applyAlignment="1" applyProtection="1">
      <alignment horizontal="left" vertical="center"/>
      <protection hidden="1" locked="0"/>
    </xf>
    <xf numFmtId="0" fontId="7" fillId="0" borderId="25" xfId="57" applyFon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" fillId="24" borderId="32" xfId="0" applyFont="1" applyFill="1" applyBorder="1" applyAlignment="1" applyProtection="1">
      <alignment vertical="center" wrapText="1"/>
      <protection hidden="1"/>
    </xf>
    <xf numFmtId="0" fontId="2" fillId="24" borderId="33" xfId="0" applyFont="1" applyFill="1" applyBorder="1" applyAlignment="1" applyProtection="1">
      <alignment vertical="center" wrapText="1"/>
      <protection hidden="1"/>
    </xf>
    <xf numFmtId="0" fontId="2" fillId="24" borderId="34" xfId="0" applyFont="1" applyFill="1" applyBorder="1" applyAlignment="1" applyProtection="1">
      <alignment vertical="center" wrapText="1"/>
      <protection hidden="1"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35" xfId="0" applyFont="1" applyFill="1" applyBorder="1" applyAlignment="1" applyProtection="1">
      <alignment horizontal="center" vertical="center" wrapText="1"/>
      <protection hidden="1"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0" borderId="23" xfId="0" applyFont="1" applyFill="1" applyBorder="1" applyAlignment="1">
      <alignment horizontal="left" vertical="center" wrapText="1"/>
    </xf>
    <xf numFmtId="0" fontId="3" fillId="20" borderId="24" xfId="0" applyFont="1" applyFill="1" applyBorder="1" applyAlignment="1">
      <alignment horizontal="left" vertical="center" wrapText="1"/>
    </xf>
    <xf numFmtId="0" fontId="3" fillId="20" borderId="2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2" xfId="0" applyFont="1" applyFill="1" applyBorder="1" applyAlignment="1">
      <alignment horizontal="left" vertical="center" wrapText="1"/>
    </xf>
    <xf numFmtId="0" fontId="3" fillId="20" borderId="33" xfId="0" applyFont="1" applyFill="1" applyBorder="1" applyAlignment="1">
      <alignment vertical="center"/>
    </xf>
    <xf numFmtId="0" fontId="3" fillId="20" borderId="34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>
      <alignment horizontal="left" vertical="center" wrapText="1"/>
    </xf>
    <xf numFmtId="0" fontId="3" fillId="20" borderId="33" xfId="0" applyFont="1" applyFill="1" applyBorder="1" applyAlignment="1">
      <alignment horizontal="left" vertical="center" wrapText="1"/>
    </xf>
    <xf numFmtId="0" fontId="3" fillId="20" borderId="34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9" fillId="0" borderId="0" xfId="62" applyFont="1" applyAlignment="1">
      <alignment/>
      <protection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3" fontId="2" fillId="0" borderId="1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vertical="center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 indent="1"/>
    </xf>
    <xf numFmtId="167" fontId="2" fillId="0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10" zoomScaleSheetLayoutView="110" zoomScalePageLayoutView="0" workbookViewId="0" topLeftCell="A1">
      <selection activeCell="H15" sqref="H15"/>
    </sheetView>
  </sheetViews>
  <sheetFormatPr defaultColWidth="9.140625" defaultRowHeight="12.75"/>
  <cols>
    <col min="1" max="1" width="9.140625" style="40" customWidth="1"/>
    <col min="2" max="2" width="13.00390625" style="40" customWidth="1"/>
    <col min="3" max="6" width="9.140625" style="40" customWidth="1"/>
    <col min="7" max="7" width="15.140625" style="40" customWidth="1"/>
    <col min="8" max="8" width="19.28125" style="40" customWidth="1"/>
    <col min="9" max="9" width="14.421875" style="40" customWidth="1"/>
    <col min="10" max="16384" width="9.140625" style="40" customWidth="1"/>
  </cols>
  <sheetData>
    <row r="1" spans="1:9" ht="12.75">
      <c r="A1" s="194" t="s">
        <v>201</v>
      </c>
      <c r="B1" s="195"/>
      <c r="C1" s="195"/>
      <c r="D1" s="38"/>
      <c r="E1" s="38"/>
      <c r="F1" s="38"/>
      <c r="G1" s="38"/>
      <c r="H1" s="38"/>
      <c r="I1" s="39"/>
    </row>
    <row r="2" spans="1:9" ht="12.75">
      <c r="A2" s="142" t="s">
        <v>202</v>
      </c>
      <c r="B2" s="143"/>
      <c r="C2" s="143"/>
      <c r="D2" s="144"/>
      <c r="E2" s="43">
        <v>42005</v>
      </c>
      <c r="F2" s="44"/>
      <c r="G2" s="45" t="s">
        <v>203</v>
      </c>
      <c r="H2" s="43" t="s">
        <v>298</v>
      </c>
      <c r="I2" s="46"/>
    </row>
    <row r="3" spans="1:9" ht="12.75">
      <c r="A3" s="47"/>
      <c r="B3" s="48"/>
      <c r="C3" s="48"/>
      <c r="D3" s="48"/>
      <c r="E3" s="49"/>
      <c r="F3" s="49"/>
      <c r="G3" s="48"/>
      <c r="H3" s="48"/>
      <c r="I3" s="50"/>
    </row>
    <row r="4" spans="1:9" s="51" customFormat="1" ht="12.75">
      <c r="A4" s="145" t="s">
        <v>265</v>
      </c>
      <c r="B4" s="146"/>
      <c r="C4" s="146"/>
      <c r="D4" s="146"/>
      <c r="E4" s="146"/>
      <c r="F4" s="146"/>
      <c r="G4" s="146"/>
      <c r="H4" s="146"/>
      <c r="I4" s="147"/>
    </row>
    <row r="5" spans="1:9" s="51" customFormat="1" ht="12.75">
      <c r="A5" s="52"/>
      <c r="B5" s="53"/>
      <c r="C5" s="53"/>
      <c r="D5" s="53"/>
      <c r="E5" s="54"/>
      <c r="F5" s="55"/>
      <c r="G5" s="56"/>
      <c r="H5" s="57"/>
      <c r="I5" s="58"/>
    </row>
    <row r="6" spans="1:9" ht="12.75">
      <c r="A6" s="148" t="s">
        <v>204</v>
      </c>
      <c r="B6" s="149"/>
      <c r="C6" s="140" t="s">
        <v>269</v>
      </c>
      <c r="D6" s="141"/>
      <c r="E6" s="42"/>
      <c r="F6" s="42"/>
      <c r="G6" s="42"/>
      <c r="H6" s="42"/>
      <c r="I6" s="59"/>
    </row>
    <row r="7" spans="1:9" ht="12.75">
      <c r="A7" s="60"/>
      <c r="B7" s="61"/>
      <c r="C7" s="62"/>
      <c r="D7" s="62"/>
      <c r="E7" s="42"/>
      <c r="F7" s="42"/>
      <c r="G7" s="42"/>
      <c r="H7" s="42"/>
      <c r="I7" s="59"/>
    </row>
    <row r="8" spans="1:9" ht="12.75">
      <c r="A8" s="137" t="s">
        <v>205</v>
      </c>
      <c r="B8" s="150"/>
      <c r="C8" s="140" t="s">
        <v>270</v>
      </c>
      <c r="D8" s="141"/>
      <c r="E8" s="42"/>
      <c r="F8" s="42"/>
      <c r="G8" s="42"/>
      <c r="H8" s="42"/>
      <c r="I8" s="63"/>
    </row>
    <row r="9" spans="1:9" ht="12.75">
      <c r="A9" s="64"/>
      <c r="B9" s="65"/>
      <c r="C9" s="66"/>
      <c r="D9" s="67"/>
      <c r="E9" s="62"/>
      <c r="F9" s="62"/>
      <c r="G9" s="62"/>
      <c r="H9" s="62"/>
      <c r="I9" s="63"/>
    </row>
    <row r="10" spans="1:9" ht="12.75">
      <c r="A10" s="137" t="s">
        <v>206</v>
      </c>
      <c r="B10" s="138"/>
      <c r="C10" s="140" t="s">
        <v>271</v>
      </c>
      <c r="D10" s="141"/>
      <c r="E10" s="62"/>
      <c r="F10" s="62"/>
      <c r="G10" s="62"/>
      <c r="H10" s="62"/>
      <c r="I10" s="63"/>
    </row>
    <row r="11" spans="1:9" ht="12.75">
      <c r="A11" s="139"/>
      <c r="B11" s="138"/>
      <c r="C11" s="62"/>
      <c r="D11" s="62"/>
      <c r="E11" s="62"/>
      <c r="F11" s="62"/>
      <c r="G11" s="62"/>
      <c r="H11" s="62"/>
      <c r="I11" s="63"/>
    </row>
    <row r="12" spans="1:9" ht="12.75">
      <c r="A12" s="151" t="s">
        <v>207</v>
      </c>
      <c r="B12" s="152"/>
      <c r="C12" s="153" t="s">
        <v>272</v>
      </c>
      <c r="D12" s="154"/>
      <c r="E12" s="154"/>
      <c r="F12" s="154"/>
      <c r="G12" s="154"/>
      <c r="H12" s="154"/>
      <c r="I12" s="155"/>
    </row>
    <row r="13" spans="1:9" ht="12.75">
      <c r="A13" s="60"/>
      <c r="B13" s="61"/>
      <c r="C13" s="68"/>
      <c r="D13" s="62"/>
      <c r="E13" s="62"/>
      <c r="F13" s="62"/>
      <c r="G13" s="62"/>
      <c r="H13" s="62"/>
      <c r="I13" s="63"/>
    </row>
    <row r="14" spans="1:9" ht="12.75">
      <c r="A14" s="151" t="s">
        <v>208</v>
      </c>
      <c r="B14" s="152"/>
      <c r="C14" s="159">
        <v>21000</v>
      </c>
      <c r="D14" s="160"/>
      <c r="E14" s="62"/>
      <c r="F14" s="153" t="s">
        <v>273</v>
      </c>
      <c r="G14" s="154"/>
      <c r="H14" s="154"/>
      <c r="I14" s="155"/>
    </row>
    <row r="15" spans="1:9" ht="12.75">
      <c r="A15" s="60"/>
      <c r="B15" s="61"/>
      <c r="C15" s="62"/>
      <c r="D15" s="62"/>
      <c r="E15" s="62"/>
      <c r="F15" s="62"/>
      <c r="G15" s="62"/>
      <c r="H15" s="62"/>
      <c r="I15" s="63"/>
    </row>
    <row r="16" spans="1:9" ht="12.75">
      <c r="A16" s="151" t="s">
        <v>209</v>
      </c>
      <c r="B16" s="152"/>
      <c r="C16" s="153" t="s">
        <v>274</v>
      </c>
      <c r="D16" s="154"/>
      <c r="E16" s="154"/>
      <c r="F16" s="154"/>
      <c r="G16" s="154"/>
      <c r="H16" s="154"/>
      <c r="I16" s="155"/>
    </row>
    <row r="17" spans="1:9" ht="12.75">
      <c r="A17" s="60"/>
      <c r="B17" s="61"/>
      <c r="C17" s="62"/>
      <c r="D17" s="62"/>
      <c r="E17" s="62"/>
      <c r="F17" s="62"/>
      <c r="G17" s="62"/>
      <c r="H17" s="62"/>
      <c r="I17" s="63"/>
    </row>
    <row r="18" spans="1:9" ht="12.75">
      <c r="A18" s="151" t="s">
        <v>210</v>
      </c>
      <c r="B18" s="152"/>
      <c r="C18" s="156" t="s">
        <v>275</v>
      </c>
      <c r="D18" s="157"/>
      <c r="E18" s="157"/>
      <c r="F18" s="157"/>
      <c r="G18" s="157"/>
      <c r="H18" s="157"/>
      <c r="I18" s="158"/>
    </row>
    <row r="19" spans="1:9" ht="12.75">
      <c r="A19" s="60"/>
      <c r="B19" s="61"/>
      <c r="C19" s="68"/>
      <c r="D19" s="62"/>
      <c r="E19" s="62"/>
      <c r="F19" s="62"/>
      <c r="G19" s="62"/>
      <c r="H19" s="62"/>
      <c r="I19" s="63"/>
    </row>
    <row r="20" spans="1:9" ht="12.75">
      <c r="A20" s="151" t="s">
        <v>211</v>
      </c>
      <c r="B20" s="152"/>
      <c r="C20" s="156" t="s">
        <v>276</v>
      </c>
      <c r="D20" s="157"/>
      <c r="E20" s="157"/>
      <c r="F20" s="157"/>
      <c r="G20" s="157"/>
      <c r="H20" s="157"/>
      <c r="I20" s="158"/>
    </row>
    <row r="21" spans="1:9" ht="12.75">
      <c r="A21" s="60"/>
      <c r="B21" s="61"/>
      <c r="C21" s="68"/>
      <c r="D21" s="62"/>
      <c r="E21" s="62"/>
      <c r="F21" s="62"/>
      <c r="G21" s="62"/>
      <c r="H21" s="62"/>
      <c r="I21" s="63"/>
    </row>
    <row r="22" spans="1:9" ht="12.75">
      <c r="A22" s="151" t="s">
        <v>212</v>
      </c>
      <c r="B22" s="152"/>
      <c r="C22" s="69">
        <v>409</v>
      </c>
      <c r="D22" s="153" t="s">
        <v>273</v>
      </c>
      <c r="E22" s="161"/>
      <c r="F22" s="162"/>
      <c r="G22" s="151"/>
      <c r="H22" s="164"/>
      <c r="I22" s="70"/>
    </row>
    <row r="23" spans="1:9" ht="12.75">
      <c r="A23" s="60"/>
      <c r="B23" s="61"/>
      <c r="C23" s="62"/>
      <c r="D23" s="71"/>
      <c r="E23" s="71"/>
      <c r="F23" s="71"/>
      <c r="G23" s="71"/>
      <c r="H23" s="62"/>
      <c r="I23" s="63"/>
    </row>
    <row r="24" spans="1:9" ht="12.75">
      <c r="A24" s="151" t="s">
        <v>213</v>
      </c>
      <c r="B24" s="152"/>
      <c r="C24" s="69">
        <v>17</v>
      </c>
      <c r="D24" s="153" t="s">
        <v>277</v>
      </c>
      <c r="E24" s="161"/>
      <c r="F24" s="161"/>
      <c r="G24" s="162"/>
      <c r="H24" s="37" t="s">
        <v>214</v>
      </c>
      <c r="I24" s="136">
        <v>332</v>
      </c>
    </row>
    <row r="25" spans="1:9" ht="12.75">
      <c r="A25" s="60"/>
      <c r="B25" s="61"/>
      <c r="C25" s="62"/>
      <c r="D25" s="71"/>
      <c r="E25" s="71"/>
      <c r="F25" s="71"/>
      <c r="G25" s="61"/>
      <c r="H25" s="61" t="s">
        <v>266</v>
      </c>
      <c r="I25" s="72"/>
    </row>
    <row r="26" spans="1:9" ht="12.75">
      <c r="A26" s="151" t="s">
        <v>215</v>
      </c>
      <c r="B26" s="152"/>
      <c r="C26" s="73" t="s">
        <v>278</v>
      </c>
      <c r="D26" s="74"/>
      <c r="E26" s="75"/>
      <c r="F26" s="71"/>
      <c r="G26" s="163" t="s">
        <v>216</v>
      </c>
      <c r="H26" s="152"/>
      <c r="I26" s="76" t="s">
        <v>279</v>
      </c>
    </row>
    <row r="27" spans="1:9" ht="12.75">
      <c r="A27" s="60"/>
      <c r="B27" s="61"/>
      <c r="C27" s="62"/>
      <c r="D27" s="71"/>
      <c r="E27" s="71"/>
      <c r="F27" s="71"/>
      <c r="G27" s="71"/>
      <c r="H27" s="62"/>
      <c r="I27" s="77"/>
    </row>
    <row r="28" spans="1:9" ht="12.75">
      <c r="A28" s="165" t="s">
        <v>217</v>
      </c>
      <c r="B28" s="166"/>
      <c r="C28" s="167"/>
      <c r="D28" s="167"/>
      <c r="E28" s="168" t="s">
        <v>218</v>
      </c>
      <c r="F28" s="169"/>
      <c r="G28" s="169"/>
      <c r="H28" s="170" t="s">
        <v>219</v>
      </c>
      <c r="I28" s="171"/>
    </row>
    <row r="29" spans="1:9" ht="12.75">
      <c r="A29" s="80"/>
      <c r="B29" s="75"/>
      <c r="C29" s="75"/>
      <c r="D29" s="67"/>
      <c r="E29" s="62"/>
      <c r="F29" s="62"/>
      <c r="G29" s="62"/>
      <c r="H29" s="81"/>
      <c r="I29" s="77"/>
    </row>
    <row r="30" spans="1:9" ht="12.75">
      <c r="A30" s="172"/>
      <c r="B30" s="173"/>
      <c r="C30" s="173"/>
      <c r="D30" s="174"/>
      <c r="E30" s="172"/>
      <c r="F30" s="173"/>
      <c r="G30" s="173"/>
      <c r="H30" s="140"/>
      <c r="I30" s="141"/>
    </row>
    <row r="31" spans="1:9" ht="12.75">
      <c r="A31" s="60"/>
      <c r="B31" s="61"/>
      <c r="C31" s="68"/>
      <c r="D31" s="175"/>
      <c r="E31" s="175"/>
      <c r="F31" s="175"/>
      <c r="G31" s="176"/>
      <c r="H31" s="62"/>
      <c r="I31" s="82"/>
    </row>
    <row r="32" spans="1:9" ht="12.75">
      <c r="A32" s="172"/>
      <c r="B32" s="173"/>
      <c r="C32" s="173"/>
      <c r="D32" s="174"/>
      <c r="E32" s="172"/>
      <c r="F32" s="173"/>
      <c r="G32" s="173"/>
      <c r="H32" s="140"/>
      <c r="I32" s="141"/>
    </row>
    <row r="33" spans="1:9" ht="12.75">
      <c r="A33" s="60"/>
      <c r="B33" s="61"/>
      <c r="C33" s="68"/>
      <c r="D33" s="41"/>
      <c r="E33" s="41"/>
      <c r="F33" s="41"/>
      <c r="G33" s="42"/>
      <c r="H33" s="62"/>
      <c r="I33" s="83"/>
    </row>
    <row r="34" spans="1:9" ht="12.75">
      <c r="A34" s="172"/>
      <c r="B34" s="173"/>
      <c r="C34" s="173"/>
      <c r="D34" s="174"/>
      <c r="E34" s="172"/>
      <c r="F34" s="173"/>
      <c r="G34" s="173"/>
      <c r="H34" s="140"/>
      <c r="I34" s="141"/>
    </row>
    <row r="35" spans="1:9" ht="12.75">
      <c r="A35" s="60"/>
      <c r="B35" s="61"/>
      <c r="C35" s="68"/>
      <c r="D35" s="41"/>
      <c r="E35" s="41"/>
      <c r="F35" s="41"/>
      <c r="G35" s="42"/>
      <c r="H35" s="62"/>
      <c r="I35" s="83"/>
    </row>
    <row r="36" spans="1:9" ht="12.75">
      <c r="A36" s="172"/>
      <c r="B36" s="173"/>
      <c r="C36" s="173"/>
      <c r="D36" s="174"/>
      <c r="E36" s="172"/>
      <c r="F36" s="173"/>
      <c r="G36" s="173"/>
      <c r="H36" s="140"/>
      <c r="I36" s="141"/>
    </row>
    <row r="37" spans="1:9" ht="12.75">
      <c r="A37" s="84"/>
      <c r="B37" s="85"/>
      <c r="C37" s="177"/>
      <c r="D37" s="178"/>
      <c r="E37" s="62"/>
      <c r="F37" s="177"/>
      <c r="G37" s="178"/>
      <c r="H37" s="62"/>
      <c r="I37" s="63"/>
    </row>
    <row r="38" spans="1:9" ht="12.75">
      <c r="A38" s="172"/>
      <c r="B38" s="173"/>
      <c r="C38" s="173"/>
      <c r="D38" s="174"/>
      <c r="E38" s="172"/>
      <c r="F38" s="173"/>
      <c r="G38" s="173"/>
      <c r="H38" s="140"/>
      <c r="I38" s="141"/>
    </row>
    <row r="39" spans="1:9" ht="12.75">
      <c r="A39" s="84"/>
      <c r="B39" s="85"/>
      <c r="C39" s="78"/>
      <c r="D39" s="79"/>
      <c r="E39" s="62"/>
      <c r="F39" s="78"/>
      <c r="G39" s="79"/>
      <c r="H39" s="62"/>
      <c r="I39" s="63"/>
    </row>
    <row r="40" spans="1:9" ht="12.75">
      <c r="A40" s="172"/>
      <c r="B40" s="173"/>
      <c r="C40" s="173"/>
      <c r="D40" s="174"/>
      <c r="E40" s="172"/>
      <c r="F40" s="173"/>
      <c r="G40" s="173"/>
      <c r="H40" s="140"/>
      <c r="I40" s="141"/>
    </row>
    <row r="41" spans="1:9" ht="12.75">
      <c r="A41" s="86"/>
      <c r="B41" s="75"/>
      <c r="C41" s="75"/>
      <c r="D41" s="75"/>
      <c r="E41" s="87"/>
      <c r="F41" s="88"/>
      <c r="G41" s="88"/>
      <c r="H41" s="89"/>
      <c r="I41" s="90"/>
    </row>
    <row r="42" spans="1:9" ht="12.75">
      <c r="A42" s="84"/>
      <c r="B42" s="85"/>
      <c r="C42" s="78"/>
      <c r="D42" s="79"/>
      <c r="E42" s="62"/>
      <c r="F42" s="78"/>
      <c r="G42" s="79"/>
      <c r="H42" s="62"/>
      <c r="I42" s="63"/>
    </row>
    <row r="43" spans="1:9" ht="12.75">
      <c r="A43" s="91"/>
      <c r="B43" s="92"/>
      <c r="C43" s="92"/>
      <c r="D43" s="66"/>
      <c r="E43" s="66"/>
      <c r="F43" s="92"/>
      <c r="G43" s="66"/>
      <c r="H43" s="66"/>
      <c r="I43" s="93"/>
    </row>
    <row r="44" spans="1:9" ht="12.75">
      <c r="A44" s="137" t="s">
        <v>220</v>
      </c>
      <c r="B44" s="150"/>
      <c r="C44" s="140"/>
      <c r="D44" s="141"/>
      <c r="E44" s="67"/>
      <c r="F44" s="153"/>
      <c r="G44" s="173"/>
      <c r="H44" s="173"/>
      <c r="I44" s="174"/>
    </row>
    <row r="45" spans="1:9" ht="12.75">
      <c r="A45" s="84"/>
      <c r="B45" s="85"/>
      <c r="C45" s="177"/>
      <c r="D45" s="178"/>
      <c r="E45" s="62"/>
      <c r="F45" s="177"/>
      <c r="G45" s="179"/>
      <c r="H45" s="94"/>
      <c r="I45" s="95"/>
    </row>
    <row r="46" spans="1:9" ht="12.75">
      <c r="A46" s="137" t="s">
        <v>221</v>
      </c>
      <c r="B46" s="150"/>
      <c r="C46" s="153" t="s">
        <v>280</v>
      </c>
      <c r="D46" s="197"/>
      <c r="E46" s="197"/>
      <c r="F46" s="197"/>
      <c r="G46" s="197"/>
      <c r="H46" s="197"/>
      <c r="I46" s="198"/>
    </row>
    <row r="47" spans="1:9" ht="12.75">
      <c r="A47" s="60"/>
      <c r="B47" s="61"/>
      <c r="C47" s="68" t="s">
        <v>222</v>
      </c>
      <c r="D47" s="62"/>
      <c r="E47" s="62"/>
      <c r="F47" s="62"/>
      <c r="G47" s="62"/>
      <c r="H47" s="62"/>
      <c r="I47" s="63"/>
    </row>
    <row r="48" spans="1:9" ht="12.75">
      <c r="A48" s="137" t="s">
        <v>223</v>
      </c>
      <c r="B48" s="150"/>
      <c r="C48" s="188" t="s">
        <v>281</v>
      </c>
      <c r="D48" s="186"/>
      <c r="E48" s="187"/>
      <c r="F48" s="62"/>
      <c r="G48" s="37" t="s">
        <v>224</v>
      </c>
      <c r="H48" s="188" t="s">
        <v>282</v>
      </c>
      <c r="I48" s="187"/>
    </row>
    <row r="49" spans="1:9" ht="12.75">
      <c r="A49" s="60"/>
      <c r="B49" s="61"/>
      <c r="C49" s="68"/>
      <c r="D49" s="62"/>
      <c r="E49" s="62"/>
      <c r="F49" s="62"/>
      <c r="G49" s="62"/>
      <c r="H49" s="62"/>
      <c r="I49" s="63"/>
    </row>
    <row r="50" spans="1:9" ht="12.75">
      <c r="A50" s="137" t="s">
        <v>210</v>
      </c>
      <c r="B50" s="150"/>
      <c r="C50" s="185" t="s">
        <v>283</v>
      </c>
      <c r="D50" s="186"/>
      <c r="E50" s="186"/>
      <c r="F50" s="186"/>
      <c r="G50" s="186"/>
      <c r="H50" s="186"/>
      <c r="I50" s="187"/>
    </row>
    <row r="51" spans="1:9" ht="12.75">
      <c r="A51" s="60"/>
      <c r="B51" s="61"/>
      <c r="C51" s="62"/>
      <c r="D51" s="62"/>
      <c r="E51" s="62"/>
      <c r="F51" s="62"/>
      <c r="G51" s="62"/>
      <c r="H51" s="62"/>
      <c r="I51" s="63"/>
    </row>
    <row r="52" spans="1:9" ht="12.75">
      <c r="A52" s="151" t="s">
        <v>225</v>
      </c>
      <c r="B52" s="152"/>
      <c r="C52" s="188" t="s">
        <v>286</v>
      </c>
      <c r="D52" s="186"/>
      <c r="E52" s="186"/>
      <c r="F52" s="186"/>
      <c r="G52" s="186"/>
      <c r="H52" s="186"/>
      <c r="I52" s="155"/>
    </row>
    <row r="53" spans="1:9" ht="12.75">
      <c r="A53" s="96"/>
      <c r="B53" s="66"/>
      <c r="C53" s="196" t="s">
        <v>226</v>
      </c>
      <c r="D53" s="196"/>
      <c r="E53" s="196"/>
      <c r="F53" s="196"/>
      <c r="G53" s="196"/>
      <c r="H53" s="196"/>
      <c r="I53" s="98"/>
    </row>
    <row r="54" spans="1:9" ht="12.75">
      <c r="A54" s="96"/>
      <c r="B54" s="66"/>
      <c r="C54" s="97"/>
      <c r="D54" s="97"/>
      <c r="E54" s="97"/>
      <c r="F54" s="97"/>
      <c r="G54" s="97"/>
      <c r="H54" s="97"/>
      <c r="I54" s="98"/>
    </row>
    <row r="55" spans="1:9" s="101" customFormat="1" ht="12.75">
      <c r="A55" s="96"/>
      <c r="B55" s="189" t="s">
        <v>227</v>
      </c>
      <c r="C55" s="190"/>
      <c r="D55" s="190"/>
      <c r="E55" s="190"/>
      <c r="F55" s="99"/>
      <c r="G55" s="99"/>
      <c r="H55" s="99"/>
      <c r="I55" s="100"/>
    </row>
    <row r="56" spans="1:9" ht="12.75">
      <c r="A56" s="102"/>
      <c r="B56" s="191" t="s">
        <v>257</v>
      </c>
      <c r="C56" s="192"/>
      <c r="D56" s="192"/>
      <c r="E56" s="192"/>
      <c r="F56" s="192"/>
      <c r="G56" s="192"/>
      <c r="H56" s="192"/>
      <c r="I56" s="193"/>
    </row>
    <row r="57" spans="1:9" s="101" customFormat="1" ht="12.75">
      <c r="A57" s="96"/>
      <c r="B57" s="191" t="s">
        <v>258</v>
      </c>
      <c r="C57" s="192"/>
      <c r="D57" s="192"/>
      <c r="E57" s="192"/>
      <c r="F57" s="192"/>
      <c r="G57" s="192"/>
      <c r="H57" s="192"/>
      <c r="I57" s="100"/>
    </row>
    <row r="58" spans="1:9" ht="12.75">
      <c r="A58" s="102"/>
      <c r="B58" s="191" t="s">
        <v>259</v>
      </c>
      <c r="C58" s="192"/>
      <c r="D58" s="192"/>
      <c r="E58" s="192"/>
      <c r="F58" s="192"/>
      <c r="G58" s="192"/>
      <c r="H58" s="192"/>
      <c r="I58" s="193"/>
    </row>
    <row r="59" spans="1:9" ht="12.75">
      <c r="A59" s="96"/>
      <c r="B59" s="191" t="s">
        <v>260</v>
      </c>
      <c r="C59" s="192"/>
      <c r="D59" s="192"/>
      <c r="E59" s="192"/>
      <c r="F59" s="192"/>
      <c r="G59" s="192"/>
      <c r="H59" s="192"/>
      <c r="I59" s="193"/>
    </row>
    <row r="60" spans="1:9" ht="12.75">
      <c r="A60" s="96"/>
      <c r="B60" s="1"/>
      <c r="C60" s="103"/>
      <c r="D60" s="103"/>
      <c r="E60" s="103"/>
      <c r="F60" s="103"/>
      <c r="G60" s="103"/>
      <c r="H60" s="103"/>
      <c r="I60" s="104"/>
    </row>
    <row r="61" spans="1:9" ht="13.5" thickBot="1">
      <c r="A61" s="105" t="s">
        <v>228</v>
      </c>
      <c r="B61" s="62"/>
      <c r="C61" s="62"/>
      <c r="D61" s="62"/>
      <c r="E61" s="62"/>
      <c r="F61" s="62"/>
      <c r="G61" s="106"/>
      <c r="H61" s="107"/>
      <c r="I61" s="108"/>
    </row>
    <row r="62" spans="1:9" ht="12.75">
      <c r="A62" s="109"/>
      <c r="B62" s="62"/>
      <c r="C62" s="62"/>
      <c r="D62" s="62"/>
      <c r="E62" s="66" t="s">
        <v>229</v>
      </c>
      <c r="F62" s="75"/>
      <c r="G62" s="180" t="s">
        <v>230</v>
      </c>
      <c r="H62" s="181"/>
      <c r="I62" s="182"/>
    </row>
    <row r="63" spans="1:9" ht="12.75">
      <c r="A63" s="110"/>
      <c r="B63" s="111"/>
      <c r="C63" s="112"/>
      <c r="D63" s="112"/>
      <c r="E63" s="112"/>
      <c r="F63" s="112"/>
      <c r="G63" s="183"/>
      <c r="H63" s="184"/>
      <c r="I63" s="11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SheetLayoutView="100" zoomScalePageLayoutView="0" workbookViewId="0" topLeftCell="A1">
      <selection activeCell="A22" sqref="A22:H22"/>
    </sheetView>
  </sheetViews>
  <sheetFormatPr defaultColWidth="9.140625" defaultRowHeight="12.75"/>
  <cols>
    <col min="1" max="5" width="9.140625" style="119" customWidth="1"/>
    <col min="6" max="6" width="2.28125" style="119" customWidth="1"/>
    <col min="7" max="7" width="5.00390625" style="119" customWidth="1"/>
    <col min="8" max="8" width="0.5625" style="119" hidden="1" customWidth="1"/>
    <col min="9" max="9" width="8.28125" style="119" customWidth="1"/>
    <col min="10" max="10" width="6.00390625" style="119" bestFit="1" customWidth="1"/>
    <col min="11" max="12" width="11.28125" style="119" customWidth="1"/>
    <col min="13" max="16384" width="9.140625" style="119" customWidth="1"/>
  </cols>
  <sheetData>
    <row r="1" spans="1:12" ht="12.75">
      <c r="A1" s="199" t="s">
        <v>122</v>
      </c>
      <c r="B1" s="200"/>
      <c r="C1" s="200"/>
      <c r="D1" s="200"/>
      <c r="E1" s="200"/>
      <c r="F1" s="200"/>
      <c r="G1" s="200"/>
      <c r="H1" s="200"/>
      <c r="I1" s="200"/>
      <c r="J1" s="200"/>
      <c r="K1" s="132"/>
      <c r="L1" s="199"/>
    </row>
    <row r="2" spans="1:12" ht="12.75">
      <c r="A2" s="202" t="s">
        <v>300</v>
      </c>
      <c r="B2" s="203"/>
      <c r="C2" s="203"/>
      <c r="D2" s="203"/>
      <c r="E2" s="203"/>
      <c r="F2" s="203"/>
      <c r="G2" s="203"/>
      <c r="H2" s="203"/>
      <c r="I2" s="203"/>
      <c r="J2" s="203"/>
      <c r="K2" s="133"/>
      <c r="L2" s="199"/>
    </row>
    <row r="3" spans="1:12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ht="12">
      <c r="A4" s="204" t="s">
        <v>287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36.75" thickBot="1">
      <c r="A5" s="207" t="s">
        <v>45</v>
      </c>
      <c r="B5" s="208"/>
      <c r="C5" s="208"/>
      <c r="D5" s="208"/>
      <c r="E5" s="208"/>
      <c r="F5" s="208"/>
      <c r="G5" s="208"/>
      <c r="H5" s="209"/>
      <c r="I5" s="121" t="s">
        <v>285</v>
      </c>
      <c r="J5" s="120" t="s">
        <v>299</v>
      </c>
      <c r="K5" s="120" t="s">
        <v>288</v>
      </c>
      <c r="L5" s="121" t="s">
        <v>289</v>
      </c>
    </row>
    <row r="6" spans="1:12" ht="12">
      <c r="A6" s="210">
        <v>1</v>
      </c>
      <c r="B6" s="210"/>
      <c r="C6" s="210"/>
      <c r="D6" s="210"/>
      <c r="E6" s="210"/>
      <c r="F6" s="210"/>
      <c r="G6" s="210"/>
      <c r="H6" s="210"/>
      <c r="I6" s="123">
        <v>2</v>
      </c>
      <c r="J6" s="123">
        <v>3</v>
      </c>
      <c r="K6" s="122">
        <v>4</v>
      </c>
      <c r="L6" s="122">
        <v>5</v>
      </c>
    </row>
    <row r="7" spans="1:12" ht="12" customHeight="1">
      <c r="A7" s="211" t="s">
        <v>290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3"/>
    </row>
    <row r="8" spans="1:12" ht="12" customHeight="1">
      <c r="A8" s="214" t="s">
        <v>46</v>
      </c>
      <c r="B8" s="215"/>
      <c r="C8" s="215"/>
      <c r="D8" s="215"/>
      <c r="E8" s="215"/>
      <c r="F8" s="215"/>
      <c r="G8" s="215"/>
      <c r="H8" s="216"/>
      <c r="I8" s="4">
        <v>1</v>
      </c>
      <c r="J8" s="4"/>
      <c r="K8" s="118"/>
      <c r="L8" s="118"/>
    </row>
    <row r="9" spans="1:12" ht="12" customHeight="1">
      <c r="A9" s="217" t="s">
        <v>7</v>
      </c>
      <c r="B9" s="218"/>
      <c r="C9" s="218"/>
      <c r="D9" s="218"/>
      <c r="E9" s="218"/>
      <c r="F9" s="218"/>
      <c r="G9" s="218"/>
      <c r="H9" s="219"/>
      <c r="I9" s="2">
        <v>2</v>
      </c>
      <c r="J9" s="2"/>
      <c r="K9" s="124">
        <f>K10+K17+K27+K36+K40</f>
        <v>305486930</v>
      </c>
      <c r="L9" s="124">
        <f>L10+L17+L27+L36+L40</f>
        <v>303544440</v>
      </c>
    </row>
    <row r="10" spans="1:12" ht="12" customHeight="1">
      <c r="A10" s="220" t="s">
        <v>165</v>
      </c>
      <c r="B10" s="221"/>
      <c r="C10" s="221"/>
      <c r="D10" s="221"/>
      <c r="E10" s="221"/>
      <c r="F10" s="221"/>
      <c r="G10" s="221"/>
      <c r="H10" s="222"/>
      <c r="I10" s="2">
        <v>3</v>
      </c>
      <c r="J10" s="2"/>
      <c r="K10" s="124">
        <f>SUM(K11:K16)</f>
        <v>516656</v>
      </c>
      <c r="L10" s="124">
        <f>SUM(L11:L16)</f>
        <v>475746</v>
      </c>
    </row>
    <row r="11" spans="1:12" ht="12" customHeight="1">
      <c r="A11" s="220" t="s">
        <v>94</v>
      </c>
      <c r="B11" s="221"/>
      <c r="C11" s="221"/>
      <c r="D11" s="221"/>
      <c r="E11" s="221"/>
      <c r="F11" s="221"/>
      <c r="G11" s="221"/>
      <c r="H11" s="222"/>
      <c r="I11" s="2">
        <v>4</v>
      </c>
      <c r="J11" s="2"/>
      <c r="K11" s="35"/>
      <c r="L11" s="35"/>
    </row>
    <row r="12" spans="1:12" ht="12" customHeight="1">
      <c r="A12" s="220" t="s">
        <v>8</v>
      </c>
      <c r="B12" s="221"/>
      <c r="C12" s="221"/>
      <c r="D12" s="221"/>
      <c r="E12" s="221"/>
      <c r="F12" s="221"/>
      <c r="G12" s="221"/>
      <c r="H12" s="222"/>
      <c r="I12" s="2">
        <v>5</v>
      </c>
      <c r="J12" s="2"/>
      <c r="K12" s="35">
        <v>516656</v>
      </c>
      <c r="L12" s="35">
        <v>475746</v>
      </c>
    </row>
    <row r="13" spans="1:12" ht="12" customHeight="1">
      <c r="A13" s="220" t="s">
        <v>95</v>
      </c>
      <c r="B13" s="221"/>
      <c r="C13" s="221"/>
      <c r="D13" s="221"/>
      <c r="E13" s="221"/>
      <c r="F13" s="221"/>
      <c r="G13" s="221"/>
      <c r="H13" s="222"/>
      <c r="I13" s="2">
        <v>6</v>
      </c>
      <c r="J13" s="2"/>
      <c r="K13" s="35"/>
      <c r="L13" s="35"/>
    </row>
    <row r="14" spans="1:12" ht="12" customHeight="1">
      <c r="A14" s="220" t="s">
        <v>168</v>
      </c>
      <c r="B14" s="221"/>
      <c r="C14" s="221"/>
      <c r="D14" s="221"/>
      <c r="E14" s="221"/>
      <c r="F14" s="221"/>
      <c r="G14" s="221"/>
      <c r="H14" s="222"/>
      <c r="I14" s="2">
        <v>7</v>
      </c>
      <c r="J14" s="2"/>
      <c r="K14" s="35"/>
      <c r="L14" s="35"/>
    </row>
    <row r="15" spans="1:12" ht="12" customHeight="1">
      <c r="A15" s="220" t="s">
        <v>169</v>
      </c>
      <c r="B15" s="221"/>
      <c r="C15" s="221"/>
      <c r="D15" s="221"/>
      <c r="E15" s="221"/>
      <c r="F15" s="221"/>
      <c r="G15" s="221"/>
      <c r="H15" s="222"/>
      <c r="I15" s="2">
        <v>8</v>
      </c>
      <c r="J15" s="2"/>
      <c r="K15" s="35"/>
      <c r="L15" s="35"/>
    </row>
    <row r="16" spans="1:12" ht="12" customHeight="1">
      <c r="A16" s="220" t="s">
        <v>170</v>
      </c>
      <c r="B16" s="221"/>
      <c r="C16" s="221"/>
      <c r="D16" s="221"/>
      <c r="E16" s="221"/>
      <c r="F16" s="221"/>
      <c r="G16" s="221"/>
      <c r="H16" s="222"/>
      <c r="I16" s="2">
        <v>9</v>
      </c>
      <c r="J16" s="2"/>
      <c r="K16" s="35"/>
      <c r="L16" s="35"/>
    </row>
    <row r="17" spans="1:12" ht="12" customHeight="1">
      <c r="A17" s="220" t="s">
        <v>166</v>
      </c>
      <c r="B17" s="221"/>
      <c r="C17" s="221"/>
      <c r="D17" s="221"/>
      <c r="E17" s="221"/>
      <c r="F17" s="221"/>
      <c r="G17" s="221"/>
      <c r="H17" s="222"/>
      <c r="I17" s="2">
        <v>10</v>
      </c>
      <c r="J17" s="2"/>
      <c r="K17" s="124">
        <f>SUM(K18:K26)</f>
        <v>165289306</v>
      </c>
      <c r="L17" s="124">
        <f>SUM(L18:L26)</f>
        <v>163315829</v>
      </c>
    </row>
    <row r="18" spans="1:12" ht="12" customHeight="1">
      <c r="A18" s="220" t="s">
        <v>171</v>
      </c>
      <c r="B18" s="221"/>
      <c r="C18" s="221"/>
      <c r="D18" s="221"/>
      <c r="E18" s="221"/>
      <c r="F18" s="221"/>
      <c r="G18" s="221"/>
      <c r="H18" s="222"/>
      <c r="I18" s="2">
        <v>11</v>
      </c>
      <c r="J18" s="2"/>
      <c r="K18" s="35">
        <v>21003910</v>
      </c>
      <c r="L18" s="35">
        <v>21003910</v>
      </c>
    </row>
    <row r="19" spans="1:12" ht="12" customHeight="1">
      <c r="A19" s="220" t="s">
        <v>200</v>
      </c>
      <c r="B19" s="221"/>
      <c r="C19" s="221"/>
      <c r="D19" s="221"/>
      <c r="E19" s="221"/>
      <c r="F19" s="221"/>
      <c r="G19" s="221"/>
      <c r="H19" s="222"/>
      <c r="I19" s="2">
        <v>12</v>
      </c>
      <c r="J19" s="2"/>
      <c r="K19" s="35">
        <v>114272617</v>
      </c>
      <c r="L19" s="35">
        <v>113067708</v>
      </c>
    </row>
    <row r="20" spans="1:12" ht="12" customHeight="1">
      <c r="A20" s="220" t="s">
        <v>172</v>
      </c>
      <c r="B20" s="221"/>
      <c r="C20" s="221"/>
      <c r="D20" s="221"/>
      <c r="E20" s="221"/>
      <c r="F20" s="221"/>
      <c r="G20" s="221"/>
      <c r="H20" s="222"/>
      <c r="I20" s="2">
        <v>13</v>
      </c>
      <c r="J20" s="2"/>
      <c r="K20" s="35">
        <v>26194283</v>
      </c>
      <c r="L20" s="35">
        <v>25271022</v>
      </c>
    </row>
    <row r="21" spans="1:12" ht="12" customHeight="1">
      <c r="A21" s="220" t="s">
        <v>16</v>
      </c>
      <c r="B21" s="221"/>
      <c r="C21" s="221"/>
      <c r="D21" s="221"/>
      <c r="E21" s="221"/>
      <c r="F21" s="221"/>
      <c r="G21" s="221"/>
      <c r="H21" s="222"/>
      <c r="I21" s="2">
        <v>14</v>
      </c>
      <c r="J21" s="2"/>
      <c r="K21" s="35">
        <v>391675</v>
      </c>
      <c r="L21" s="35">
        <v>341108</v>
      </c>
    </row>
    <row r="22" spans="1:12" ht="12" customHeight="1">
      <c r="A22" s="220" t="s">
        <v>17</v>
      </c>
      <c r="B22" s="221"/>
      <c r="C22" s="221"/>
      <c r="D22" s="221"/>
      <c r="E22" s="221"/>
      <c r="F22" s="221"/>
      <c r="G22" s="221"/>
      <c r="H22" s="222"/>
      <c r="I22" s="2">
        <v>15</v>
      </c>
      <c r="J22" s="2"/>
      <c r="K22" s="35"/>
      <c r="L22" s="35"/>
    </row>
    <row r="23" spans="1:12" ht="12" customHeight="1">
      <c r="A23" s="220" t="s">
        <v>58</v>
      </c>
      <c r="B23" s="221"/>
      <c r="C23" s="221"/>
      <c r="D23" s="221"/>
      <c r="E23" s="221"/>
      <c r="F23" s="221"/>
      <c r="G23" s="221"/>
      <c r="H23" s="222"/>
      <c r="I23" s="2">
        <v>16</v>
      </c>
      <c r="J23" s="2"/>
      <c r="K23" s="35">
        <v>1129273</v>
      </c>
      <c r="L23" s="35">
        <v>1129273</v>
      </c>
    </row>
    <row r="24" spans="1:12" ht="12" customHeight="1">
      <c r="A24" s="220" t="s">
        <v>59</v>
      </c>
      <c r="B24" s="221"/>
      <c r="C24" s="221"/>
      <c r="D24" s="221"/>
      <c r="E24" s="221"/>
      <c r="F24" s="221"/>
      <c r="G24" s="221"/>
      <c r="H24" s="222"/>
      <c r="I24" s="2">
        <v>17</v>
      </c>
      <c r="J24" s="2"/>
      <c r="K24" s="35">
        <v>1347235</v>
      </c>
      <c r="L24" s="35">
        <v>1607187</v>
      </c>
    </row>
    <row r="25" spans="1:12" ht="12" customHeight="1">
      <c r="A25" s="220" t="s">
        <v>60</v>
      </c>
      <c r="B25" s="221"/>
      <c r="C25" s="221"/>
      <c r="D25" s="221"/>
      <c r="E25" s="221"/>
      <c r="F25" s="221"/>
      <c r="G25" s="221"/>
      <c r="H25" s="222"/>
      <c r="I25" s="2">
        <v>18</v>
      </c>
      <c r="J25" s="2"/>
      <c r="K25" s="35">
        <v>950313</v>
      </c>
      <c r="L25" s="35">
        <v>895621</v>
      </c>
    </row>
    <row r="26" spans="1:12" ht="12" customHeight="1">
      <c r="A26" s="220" t="s">
        <v>61</v>
      </c>
      <c r="B26" s="221"/>
      <c r="C26" s="221"/>
      <c r="D26" s="221"/>
      <c r="E26" s="221"/>
      <c r="F26" s="221"/>
      <c r="G26" s="221"/>
      <c r="H26" s="222"/>
      <c r="I26" s="2">
        <v>19</v>
      </c>
      <c r="J26" s="2"/>
      <c r="K26" s="35"/>
      <c r="L26" s="35"/>
    </row>
    <row r="27" spans="1:12" ht="12" customHeight="1">
      <c r="A27" s="220" t="s">
        <v>154</v>
      </c>
      <c r="B27" s="221"/>
      <c r="C27" s="221"/>
      <c r="D27" s="221"/>
      <c r="E27" s="221"/>
      <c r="F27" s="221"/>
      <c r="G27" s="221"/>
      <c r="H27" s="222"/>
      <c r="I27" s="2">
        <v>20</v>
      </c>
      <c r="J27" s="2"/>
      <c r="K27" s="124">
        <f>SUM(K28:K35)</f>
        <v>113903848</v>
      </c>
      <c r="L27" s="124">
        <f>SUM(L28:L35)</f>
        <v>113975745</v>
      </c>
    </row>
    <row r="28" spans="1:12" ht="12" customHeight="1">
      <c r="A28" s="220" t="s">
        <v>62</v>
      </c>
      <c r="B28" s="221"/>
      <c r="C28" s="221"/>
      <c r="D28" s="221"/>
      <c r="E28" s="221"/>
      <c r="F28" s="221"/>
      <c r="G28" s="221"/>
      <c r="H28" s="222"/>
      <c r="I28" s="2">
        <v>21</v>
      </c>
      <c r="J28" s="2"/>
      <c r="K28" s="35">
        <f>7152720-6737720+7818634-7800000+12463941</f>
        <v>12897575</v>
      </c>
      <c r="L28" s="35">
        <f>7152720-6737720+7818634-7800000+12463941</f>
        <v>12897575</v>
      </c>
    </row>
    <row r="29" spans="1:12" ht="12" customHeight="1">
      <c r="A29" s="220" t="s">
        <v>63</v>
      </c>
      <c r="B29" s="221"/>
      <c r="C29" s="221"/>
      <c r="D29" s="221"/>
      <c r="E29" s="221"/>
      <c r="F29" s="221"/>
      <c r="G29" s="221"/>
      <c r="H29" s="222"/>
      <c r="I29" s="2">
        <v>22</v>
      </c>
      <c r="J29" s="2"/>
      <c r="K29" s="35"/>
      <c r="L29" s="35"/>
    </row>
    <row r="30" spans="1:12" ht="12" customHeight="1">
      <c r="A30" s="220" t="s">
        <v>64</v>
      </c>
      <c r="B30" s="221"/>
      <c r="C30" s="221"/>
      <c r="D30" s="221"/>
      <c r="E30" s="221"/>
      <c r="F30" s="221"/>
      <c r="G30" s="221"/>
      <c r="H30" s="222"/>
      <c r="I30" s="2">
        <v>23</v>
      </c>
      <c r="J30" s="2"/>
      <c r="K30" s="35">
        <v>94924000</v>
      </c>
      <c r="L30" s="35">
        <v>94924000</v>
      </c>
    </row>
    <row r="31" spans="1:12" ht="12" customHeight="1">
      <c r="A31" s="220" t="s">
        <v>69</v>
      </c>
      <c r="B31" s="221"/>
      <c r="C31" s="221"/>
      <c r="D31" s="221"/>
      <c r="E31" s="221"/>
      <c r="F31" s="221"/>
      <c r="G31" s="221"/>
      <c r="H31" s="222"/>
      <c r="I31" s="2">
        <v>24</v>
      </c>
      <c r="J31" s="2"/>
      <c r="K31" s="35">
        <f>2832900+1640100</f>
        <v>4473000</v>
      </c>
      <c r="L31" s="35">
        <f>2832900+1640100</f>
        <v>4473000</v>
      </c>
    </row>
    <row r="32" spans="1:12" ht="12" customHeight="1">
      <c r="A32" s="220" t="s">
        <v>70</v>
      </c>
      <c r="B32" s="221"/>
      <c r="C32" s="221"/>
      <c r="D32" s="221"/>
      <c r="E32" s="221"/>
      <c r="F32" s="221"/>
      <c r="G32" s="221"/>
      <c r="H32" s="222"/>
      <c r="I32" s="2">
        <v>25</v>
      </c>
      <c r="J32" s="2"/>
      <c r="K32" s="35">
        <f>17280+16600+318900+76250+1520+395266</f>
        <v>825816</v>
      </c>
      <c r="L32" s="35">
        <f>17280+16600+318900+76250+1520+395266</f>
        <v>825816</v>
      </c>
    </row>
    <row r="33" spans="1:12" ht="12" customHeight="1">
      <c r="A33" s="220" t="s">
        <v>71</v>
      </c>
      <c r="B33" s="221"/>
      <c r="C33" s="221"/>
      <c r="D33" s="221"/>
      <c r="E33" s="221"/>
      <c r="F33" s="221"/>
      <c r="G33" s="221"/>
      <c r="H33" s="222"/>
      <c r="I33" s="2">
        <v>26</v>
      </c>
      <c r="J33" s="2"/>
      <c r="K33" s="35">
        <f>3524690-2832900+91667</f>
        <v>783457</v>
      </c>
      <c r="L33" s="35">
        <f>3524690-2832900+91667+71897</f>
        <v>855354</v>
      </c>
    </row>
    <row r="34" spans="1:12" ht="12" customHeight="1">
      <c r="A34" s="220" t="s">
        <v>65</v>
      </c>
      <c r="B34" s="221"/>
      <c r="C34" s="221"/>
      <c r="D34" s="221"/>
      <c r="E34" s="221"/>
      <c r="F34" s="221"/>
      <c r="G34" s="221"/>
      <c r="H34" s="222"/>
      <c r="I34" s="2">
        <v>27</v>
      </c>
      <c r="J34" s="2"/>
      <c r="K34" s="35"/>
      <c r="L34" s="35"/>
    </row>
    <row r="35" spans="1:12" ht="12" customHeight="1">
      <c r="A35" s="220" t="s">
        <v>147</v>
      </c>
      <c r="B35" s="221"/>
      <c r="C35" s="221"/>
      <c r="D35" s="221"/>
      <c r="E35" s="221"/>
      <c r="F35" s="221"/>
      <c r="G35" s="221"/>
      <c r="H35" s="222"/>
      <c r="I35" s="2">
        <v>28</v>
      </c>
      <c r="J35" s="2"/>
      <c r="K35" s="35"/>
      <c r="L35" s="35"/>
    </row>
    <row r="36" spans="1:12" ht="12" customHeight="1">
      <c r="A36" s="220" t="s">
        <v>148</v>
      </c>
      <c r="B36" s="221"/>
      <c r="C36" s="221"/>
      <c r="D36" s="221"/>
      <c r="E36" s="221"/>
      <c r="F36" s="221"/>
      <c r="G36" s="221"/>
      <c r="H36" s="222"/>
      <c r="I36" s="2">
        <v>29</v>
      </c>
      <c r="J36" s="2"/>
      <c r="K36" s="124">
        <f>SUM(K37:K39)</f>
        <v>25777120</v>
      </c>
      <c r="L36" s="124">
        <f>SUM(L37:L39)</f>
        <v>25777120</v>
      </c>
    </row>
    <row r="37" spans="1:12" ht="12" customHeight="1">
      <c r="A37" s="220" t="s">
        <v>66</v>
      </c>
      <c r="B37" s="221"/>
      <c r="C37" s="221"/>
      <c r="D37" s="221"/>
      <c r="E37" s="221"/>
      <c r="F37" s="221"/>
      <c r="G37" s="221"/>
      <c r="H37" s="222"/>
      <c r="I37" s="2">
        <v>30</v>
      </c>
      <c r="J37" s="2"/>
      <c r="K37" s="35">
        <f>29827743-4050623</f>
        <v>25777120</v>
      </c>
      <c r="L37" s="35">
        <f>29827743-4050623</f>
        <v>25777120</v>
      </c>
    </row>
    <row r="38" spans="1:12" ht="12" customHeight="1">
      <c r="A38" s="220" t="s">
        <v>67</v>
      </c>
      <c r="B38" s="221"/>
      <c r="C38" s="221"/>
      <c r="D38" s="221"/>
      <c r="E38" s="221"/>
      <c r="F38" s="221"/>
      <c r="G38" s="221"/>
      <c r="H38" s="222"/>
      <c r="I38" s="2">
        <v>31</v>
      </c>
      <c r="J38" s="2"/>
      <c r="K38" s="35"/>
      <c r="L38" s="35"/>
    </row>
    <row r="39" spans="1:12" ht="12" customHeight="1">
      <c r="A39" s="220" t="s">
        <v>68</v>
      </c>
      <c r="B39" s="221"/>
      <c r="C39" s="221"/>
      <c r="D39" s="221"/>
      <c r="E39" s="221"/>
      <c r="F39" s="221"/>
      <c r="G39" s="221"/>
      <c r="H39" s="222"/>
      <c r="I39" s="2">
        <v>32</v>
      </c>
      <c r="J39" s="2"/>
      <c r="K39" s="35"/>
      <c r="L39" s="35"/>
    </row>
    <row r="40" spans="1:12" ht="12" customHeight="1">
      <c r="A40" s="220" t="s">
        <v>149</v>
      </c>
      <c r="B40" s="221"/>
      <c r="C40" s="221"/>
      <c r="D40" s="221"/>
      <c r="E40" s="221"/>
      <c r="F40" s="221"/>
      <c r="G40" s="221"/>
      <c r="H40" s="222"/>
      <c r="I40" s="2">
        <v>33</v>
      </c>
      <c r="J40" s="2"/>
      <c r="K40" s="35"/>
      <c r="L40" s="35"/>
    </row>
    <row r="41" spans="1:12" ht="12" customHeight="1">
      <c r="A41" s="217" t="s">
        <v>193</v>
      </c>
      <c r="B41" s="218"/>
      <c r="C41" s="218"/>
      <c r="D41" s="218"/>
      <c r="E41" s="218"/>
      <c r="F41" s="218"/>
      <c r="G41" s="218"/>
      <c r="H41" s="219"/>
      <c r="I41" s="2">
        <v>34</v>
      </c>
      <c r="J41" s="2"/>
      <c r="K41" s="124">
        <f>K42+K50+K57+K65</f>
        <v>37621229</v>
      </c>
      <c r="L41" s="124">
        <f>L42+L50+L57+L65</f>
        <v>38640011</v>
      </c>
    </row>
    <row r="42" spans="1:12" ht="12" customHeight="1">
      <c r="A42" s="220" t="s">
        <v>86</v>
      </c>
      <c r="B42" s="221"/>
      <c r="C42" s="221"/>
      <c r="D42" s="221"/>
      <c r="E42" s="221"/>
      <c r="F42" s="221"/>
      <c r="G42" s="221"/>
      <c r="H42" s="222"/>
      <c r="I42" s="2">
        <v>35</v>
      </c>
      <c r="J42" s="2"/>
      <c r="K42" s="124">
        <f>SUM(K43:K49)</f>
        <v>3423373</v>
      </c>
      <c r="L42" s="124">
        <f>SUM(L43:L49)</f>
        <v>3719916</v>
      </c>
    </row>
    <row r="43" spans="1:12" ht="12" customHeight="1">
      <c r="A43" s="220" t="s">
        <v>98</v>
      </c>
      <c r="B43" s="221"/>
      <c r="C43" s="221"/>
      <c r="D43" s="221"/>
      <c r="E43" s="221"/>
      <c r="F43" s="221"/>
      <c r="G43" s="221"/>
      <c r="H43" s="222"/>
      <c r="I43" s="2">
        <v>36</v>
      </c>
      <c r="J43" s="2"/>
      <c r="K43" s="35">
        <v>3403855</v>
      </c>
      <c r="L43" s="35">
        <v>3690452</v>
      </c>
    </row>
    <row r="44" spans="1:12" ht="12" customHeight="1">
      <c r="A44" s="220" t="s">
        <v>99</v>
      </c>
      <c r="B44" s="221"/>
      <c r="C44" s="221"/>
      <c r="D44" s="221"/>
      <c r="E44" s="221"/>
      <c r="F44" s="221"/>
      <c r="G44" s="221"/>
      <c r="H44" s="222"/>
      <c r="I44" s="2">
        <v>37</v>
      </c>
      <c r="J44" s="2"/>
      <c r="K44" s="35"/>
      <c r="L44" s="35"/>
    </row>
    <row r="45" spans="1:12" ht="12" customHeight="1">
      <c r="A45" s="220" t="s">
        <v>72</v>
      </c>
      <c r="B45" s="221"/>
      <c r="C45" s="221"/>
      <c r="D45" s="221"/>
      <c r="E45" s="221"/>
      <c r="F45" s="221"/>
      <c r="G45" s="221"/>
      <c r="H45" s="222"/>
      <c r="I45" s="2">
        <v>38</v>
      </c>
      <c r="J45" s="2"/>
      <c r="K45" s="35"/>
      <c r="L45" s="35"/>
    </row>
    <row r="46" spans="1:12" ht="12" customHeight="1">
      <c r="A46" s="220" t="s">
        <v>73</v>
      </c>
      <c r="B46" s="221"/>
      <c r="C46" s="221"/>
      <c r="D46" s="221"/>
      <c r="E46" s="221"/>
      <c r="F46" s="221"/>
      <c r="G46" s="221"/>
      <c r="H46" s="222"/>
      <c r="I46" s="2">
        <v>39</v>
      </c>
      <c r="J46" s="2"/>
      <c r="K46" s="35">
        <v>19518</v>
      </c>
      <c r="L46" s="35">
        <v>25012</v>
      </c>
    </row>
    <row r="47" spans="1:12" ht="12" customHeight="1">
      <c r="A47" s="220" t="s">
        <v>74</v>
      </c>
      <c r="B47" s="221"/>
      <c r="C47" s="221"/>
      <c r="D47" s="221"/>
      <c r="E47" s="221"/>
      <c r="F47" s="221"/>
      <c r="G47" s="221"/>
      <c r="H47" s="222"/>
      <c r="I47" s="2">
        <v>40</v>
      </c>
      <c r="J47" s="2"/>
      <c r="K47" s="35"/>
      <c r="L47" s="35">
        <v>4452</v>
      </c>
    </row>
    <row r="48" spans="1:12" ht="12" customHeight="1">
      <c r="A48" s="220" t="s">
        <v>75</v>
      </c>
      <c r="B48" s="221"/>
      <c r="C48" s="221"/>
      <c r="D48" s="221"/>
      <c r="E48" s="221"/>
      <c r="F48" s="221"/>
      <c r="G48" s="221"/>
      <c r="H48" s="222"/>
      <c r="I48" s="2">
        <v>41</v>
      </c>
      <c r="J48" s="2"/>
      <c r="K48" s="35"/>
      <c r="L48" s="35"/>
    </row>
    <row r="49" spans="1:12" ht="12" customHeight="1">
      <c r="A49" s="220" t="s">
        <v>76</v>
      </c>
      <c r="B49" s="221"/>
      <c r="C49" s="221"/>
      <c r="D49" s="221"/>
      <c r="E49" s="221"/>
      <c r="F49" s="221"/>
      <c r="G49" s="221"/>
      <c r="H49" s="222"/>
      <c r="I49" s="2">
        <v>42</v>
      </c>
      <c r="J49" s="2"/>
      <c r="K49" s="35"/>
      <c r="L49" s="35"/>
    </row>
    <row r="50" spans="1:12" ht="12" customHeight="1">
      <c r="A50" s="220" t="s">
        <v>87</v>
      </c>
      <c r="B50" s="221"/>
      <c r="C50" s="221"/>
      <c r="D50" s="221"/>
      <c r="E50" s="221"/>
      <c r="F50" s="221"/>
      <c r="G50" s="221"/>
      <c r="H50" s="222"/>
      <c r="I50" s="2">
        <v>43</v>
      </c>
      <c r="J50" s="2"/>
      <c r="K50" s="124">
        <f>SUM(K51:K56)</f>
        <v>26633133</v>
      </c>
      <c r="L50" s="124">
        <f>SUM(L51:L56)</f>
        <v>27429598</v>
      </c>
    </row>
    <row r="51" spans="1:12" ht="12" customHeight="1">
      <c r="A51" s="220" t="s">
        <v>160</v>
      </c>
      <c r="B51" s="221"/>
      <c r="C51" s="221"/>
      <c r="D51" s="221"/>
      <c r="E51" s="221"/>
      <c r="F51" s="221"/>
      <c r="G51" s="221"/>
      <c r="H51" s="222"/>
      <c r="I51" s="2">
        <v>44</v>
      </c>
      <c r="J51" s="2"/>
      <c r="K51" s="35">
        <f>3860130+4050623</f>
        <v>7910753</v>
      </c>
      <c r="L51" s="35">
        <f>K51+472526</f>
        <v>8383279</v>
      </c>
    </row>
    <row r="52" spans="1:12" ht="12" customHeight="1">
      <c r="A52" s="220" t="s">
        <v>161</v>
      </c>
      <c r="B52" s="221"/>
      <c r="C52" s="221"/>
      <c r="D52" s="221"/>
      <c r="E52" s="221"/>
      <c r="F52" s="221"/>
      <c r="G52" s="221"/>
      <c r="H52" s="222"/>
      <c r="I52" s="2">
        <v>45</v>
      </c>
      <c r="J52" s="2"/>
      <c r="K52" s="35">
        <f>16014872-90195</f>
        <v>15924677</v>
      </c>
      <c r="L52" s="35">
        <f>15409889-L53</f>
        <v>15231459</v>
      </c>
    </row>
    <row r="53" spans="1:12" ht="12" customHeight="1">
      <c r="A53" s="220" t="s">
        <v>162</v>
      </c>
      <c r="B53" s="221"/>
      <c r="C53" s="221"/>
      <c r="D53" s="221"/>
      <c r="E53" s="221"/>
      <c r="F53" s="221"/>
      <c r="G53" s="221"/>
      <c r="H53" s="222"/>
      <c r="I53" s="2">
        <v>46</v>
      </c>
      <c r="J53" s="2"/>
      <c r="K53" s="35">
        <v>90195</v>
      </c>
      <c r="L53" s="35">
        <v>178430</v>
      </c>
    </row>
    <row r="54" spans="1:12" ht="12" customHeight="1">
      <c r="A54" s="220" t="s">
        <v>163</v>
      </c>
      <c r="B54" s="221"/>
      <c r="C54" s="221"/>
      <c r="D54" s="221"/>
      <c r="E54" s="221"/>
      <c r="F54" s="221"/>
      <c r="G54" s="221"/>
      <c r="H54" s="222"/>
      <c r="I54" s="2">
        <v>47</v>
      </c>
      <c r="J54" s="2"/>
      <c r="K54" s="35">
        <v>23238</v>
      </c>
      <c r="L54" s="35">
        <v>23201</v>
      </c>
    </row>
    <row r="55" spans="1:12" ht="12" customHeight="1">
      <c r="A55" s="220" t="s">
        <v>5</v>
      </c>
      <c r="B55" s="221"/>
      <c r="C55" s="221"/>
      <c r="D55" s="221"/>
      <c r="E55" s="221"/>
      <c r="F55" s="221"/>
      <c r="G55" s="221"/>
      <c r="H55" s="222"/>
      <c r="I55" s="2">
        <v>48</v>
      </c>
      <c r="J55" s="2"/>
      <c r="K55" s="35">
        <v>343008</v>
      </c>
      <c r="L55" s="35">
        <v>307152</v>
      </c>
    </row>
    <row r="56" spans="1:12" ht="12" customHeight="1">
      <c r="A56" s="220" t="s">
        <v>6</v>
      </c>
      <c r="B56" s="221"/>
      <c r="C56" s="221"/>
      <c r="D56" s="221"/>
      <c r="E56" s="221"/>
      <c r="F56" s="221"/>
      <c r="G56" s="221"/>
      <c r="H56" s="222"/>
      <c r="I56" s="2">
        <v>49</v>
      </c>
      <c r="J56" s="2"/>
      <c r="K56" s="35">
        <f>2341311-49</f>
        <v>2341262</v>
      </c>
      <c r="L56" s="35">
        <v>3306077</v>
      </c>
    </row>
    <row r="57" spans="1:12" ht="12" customHeight="1">
      <c r="A57" s="220" t="s">
        <v>88</v>
      </c>
      <c r="B57" s="221"/>
      <c r="C57" s="221"/>
      <c r="D57" s="221"/>
      <c r="E57" s="221"/>
      <c r="F57" s="221"/>
      <c r="G57" s="221"/>
      <c r="H57" s="222"/>
      <c r="I57" s="2">
        <v>50</v>
      </c>
      <c r="J57" s="2"/>
      <c r="K57" s="124">
        <f>SUM(K58:K64)</f>
        <v>1753180</v>
      </c>
      <c r="L57" s="124">
        <f>SUM(L58:L64)</f>
        <v>1420801</v>
      </c>
    </row>
    <row r="58" spans="1:12" ht="12" customHeight="1">
      <c r="A58" s="220" t="s">
        <v>62</v>
      </c>
      <c r="B58" s="221"/>
      <c r="C58" s="221"/>
      <c r="D58" s="221"/>
      <c r="E58" s="221"/>
      <c r="F58" s="221"/>
      <c r="G58" s="221"/>
      <c r="H58" s="222"/>
      <c r="I58" s="2">
        <v>51</v>
      </c>
      <c r="J58" s="2"/>
      <c r="K58" s="35"/>
      <c r="L58" s="35"/>
    </row>
    <row r="59" spans="1:12" ht="12" customHeight="1">
      <c r="A59" s="220" t="s">
        <v>63</v>
      </c>
      <c r="B59" s="221"/>
      <c r="C59" s="221"/>
      <c r="D59" s="221"/>
      <c r="E59" s="221"/>
      <c r="F59" s="221"/>
      <c r="G59" s="221"/>
      <c r="H59" s="222"/>
      <c r="I59" s="2">
        <v>52</v>
      </c>
      <c r="J59" s="2"/>
      <c r="K59" s="35"/>
      <c r="L59" s="35"/>
    </row>
    <row r="60" spans="1:12" ht="12" customHeight="1">
      <c r="A60" s="220" t="s">
        <v>195</v>
      </c>
      <c r="B60" s="221"/>
      <c r="C60" s="221"/>
      <c r="D60" s="221"/>
      <c r="E60" s="221"/>
      <c r="F60" s="221"/>
      <c r="G60" s="221"/>
      <c r="H60" s="222"/>
      <c r="I60" s="2">
        <v>53</v>
      </c>
      <c r="J60" s="2"/>
      <c r="K60" s="35"/>
      <c r="L60" s="35"/>
    </row>
    <row r="61" spans="1:12" ht="12" customHeight="1">
      <c r="A61" s="220" t="s">
        <v>69</v>
      </c>
      <c r="B61" s="221"/>
      <c r="C61" s="221"/>
      <c r="D61" s="221"/>
      <c r="E61" s="221"/>
      <c r="F61" s="221"/>
      <c r="G61" s="221"/>
      <c r="H61" s="222"/>
      <c r="I61" s="2">
        <v>54</v>
      </c>
      <c r="J61" s="2"/>
      <c r="K61" s="35"/>
      <c r="L61" s="35"/>
    </row>
    <row r="62" spans="1:12" ht="12" customHeight="1">
      <c r="A62" s="220" t="s">
        <v>70</v>
      </c>
      <c r="B62" s="221"/>
      <c r="C62" s="221"/>
      <c r="D62" s="221"/>
      <c r="E62" s="221"/>
      <c r="F62" s="221"/>
      <c r="G62" s="221"/>
      <c r="H62" s="222"/>
      <c r="I62" s="2">
        <v>55</v>
      </c>
      <c r="J62" s="2"/>
      <c r="K62" s="35"/>
      <c r="L62" s="35"/>
    </row>
    <row r="63" spans="1:12" ht="12" customHeight="1">
      <c r="A63" s="220" t="s">
        <v>71</v>
      </c>
      <c r="B63" s="221"/>
      <c r="C63" s="221"/>
      <c r="D63" s="221"/>
      <c r="E63" s="221"/>
      <c r="F63" s="221"/>
      <c r="G63" s="221"/>
      <c r="H63" s="222"/>
      <c r="I63" s="2">
        <v>56</v>
      </c>
      <c r="J63" s="2"/>
      <c r="K63" s="35">
        <f>3484947-1640100-91667</f>
        <v>1753180</v>
      </c>
      <c r="L63" s="35">
        <v>1420801</v>
      </c>
    </row>
    <row r="64" spans="1:12" ht="12" customHeight="1">
      <c r="A64" s="220" t="s">
        <v>35</v>
      </c>
      <c r="B64" s="221"/>
      <c r="C64" s="221"/>
      <c r="D64" s="221"/>
      <c r="E64" s="221"/>
      <c r="F64" s="221"/>
      <c r="G64" s="221"/>
      <c r="H64" s="222"/>
      <c r="I64" s="2">
        <v>57</v>
      </c>
      <c r="J64" s="2"/>
      <c r="K64" s="35"/>
      <c r="L64" s="35"/>
    </row>
    <row r="65" spans="1:12" ht="12" customHeight="1">
      <c r="A65" s="220" t="s">
        <v>167</v>
      </c>
      <c r="B65" s="221"/>
      <c r="C65" s="221"/>
      <c r="D65" s="221"/>
      <c r="E65" s="221"/>
      <c r="F65" s="221"/>
      <c r="G65" s="221"/>
      <c r="H65" s="222"/>
      <c r="I65" s="2">
        <v>58</v>
      </c>
      <c r="J65" s="2"/>
      <c r="K65" s="35">
        <v>5811543</v>
      </c>
      <c r="L65" s="35">
        <v>6069696</v>
      </c>
    </row>
    <row r="66" spans="1:12" ht="12" customHeight="1">
      <c r="A66" s="217" t="s">
        <v>42</v>
      </c>
      <c r="B66" s="218"/>
      <c r="C66" s="218"/>
      <c r="D66" s="218"/>
      <c r="E66" s="218"/>
      <c r="F66" s="218"/>
      <c r="G66" s="218"/>
      <c r="H66" s="219"/>
      <c r="I66" s="2">
        <v>59</v>
      </c>
      <c r="J66" s="2"/>
      <c r="K66" s="35">
        <v>50776</v>
      </c>
      <c r="L66" s="35">
        <v>368266</v>
      </c>
    </row>
    <row r="67" spans="1:12" ht="12" customHeight="1">
      <c r="A67" s="217" t="s">
        <v>194</v>
      </c>
      <c r="B67" s="218"/>
      <c r="C67" s="218"/>
      <c r="D67" s="218"/>
      <c r="E67" s="218"/>
      <c r="F67" s="218"/>
      <c r="G67" s="218"/>
      <c r="H67" s="219"/>
      <c r="I67" s="2">
        <v>60</v>
      </c>
      <c r="J67" s="2"/>
      <c r="K67" s="124">
        <f>K8+K9+K41+K66</f>
        <v>343158935</v>
      </c>
      <c r="L67" s="124">
        <f>L8+L9+L41+L66</f>
        <v>342552717</v>
      </c>
    </row>
    <row r="68" spans="1:12" ht="12">
      <c r="A68" s="223" t="s">
        <v>77</v>
      </c>
      <c r="B68" s="224"/>
      <c r="C68" s="224"/>
      <c r="D68" s="224"/>
      <c r="E68" s="224"/>
      <c r="F68" s="224"/>
      <c r="G68" s="224"/>
      <c r="H68" s="225"/>
      <c r="I68" s="3">
        <v>61</v>
      </c>
      <c r="J68" s="3"/>
      <c r="K68" s="36"/>
      <c r="L68" s="36"/>
    </row>
    <row r="69" spans="1:12" ht="12" customHeight="1">
      <c r="A69" s="226" t="s">
        <v>44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8"/>
    </row>
    <row r="70" spans="1:12" ht="12" customHeight="1">
      <c r="A70" s="214" t="s">
        <v>155</v>
      </c>
      <c r="B70" s="215"/>
      <c r="C70" s="215"/>
      <c r="D70" s="215"/>
      <c r="E70" s="215"/>
      <c r="F70" s="215"/>
      <c r="G70" s="215"/>
      <c r="H70" s="216"/>
      <c r="I70" s="4">
        <v>62</v>
      </c>
      <c r="J70" s="4"/>
      <c r="K70" s="125">
        <f>K71+K72+K73+K79+K80+K83+K86</f>
        <v>294210013</v>
      </c>
      <c r="L70" s="125">
        <f>L71+L72+L73+L79+L80+L83+L86</f>
        <v>293803933</v>
      </c>
    </row>
    <row r="71" spans="1:12" ht="12" customHeight="1">
      <c r="A71" s="220" t="s">
        <v>112</v>
      </c>
      <c r="B71" s="221"/>
      <c r="C71" s="221"/>
      <c r="D71" s="221"/>
      <c r="E71" s="221"/>
      <c r="F71" s="221"/>
      <c r="G71" s="221"/>
      <c r="H71" s="222"/>
      <c r="I71" s="2">
        <v>63</v>
      </c>
      <c r="J71" s="2"/>
      <c r="K71" s="35">
        <v>365478120</v>
      </c>
      <c r="L71" s="35">
        <v>365478120</v>
      </c>
    </row>
    <row r="72" spans="1:12" ht="12" customHeight="1">
      <c r="A72" s="220" t="s">
        <v>113</v>
      </c>
      <c r="B72" s="221"/>
      <c r="C72" s="221"/>
      <c r="D72" s="221"/>
      <c r="E72" s="221"/>
      <c r="F72" s="221"/>
      <c r="G72" s="221"/>
      <c r="H72" s="222"/>
      <c r="I72" s="2">
        <v>64</v>
      </c>
      <c r="J72" s="2"/>
      <c r="K72" s="35"/>
      <c r="L72" s="35"/>
    </row>
    <row r="73" spans="1:12" ht="12" customHeight="1">
      <c r="A73" s="220" t="s">
        <v>114</v>
      </c>
      <c r="B73" s="221"/>
      <c r="C73" s="221"/>
      <c r="D73" s="221"/>
      <c r="E73" s="221"/>
      <c r="F73" s="221"/>
      <c r="G73" s="221"/>
      <c r="H73" s="222"/>
      <c r="I73" s="2">
        <v>65</v>
      </c>
      <c r="J73" s="2"/>
      <c r="K73" s="124">
        <f>K74+K75-K76+K77+K78</f>
        <v>1565300</v>
      </c>
      <c r="L73" s="124">
        <f>L74+L75-L76+L77+L78</f>
        <v>1565300</v>
      </c>
    </row>
    <row r="74" spans="1:12" ht="12" customHeight="1">
      <c r="A74" s="220" t="s">
        <v>115</v>
      </c>
      <c r="B74" s="221"/>
      <c r="C74" s="221"/>
      <c r="D74" s="221"/>
      <c r="E74" s="221"/>
      <c r="F74" s="221"/>
      <c r="G74" s="221"/>
      <c r="H74" s="222"/>
      <c r="I74" s="2">
        <v>66</v>
      </c>
      <c r="J74" s="2"/>
      <c r="K74" s="35">
        <v>1501921</v>
      </c>
      <c r="L74" s="35">
        <v>1501921</v>
      </c>
    </row>
    <row r="75" spans="1:12" ht="12" customHeight="1">
      <c r="A75" s="220" t="s">
        <v>116</v>
      </c>
      <c r="B75" s="221"/>
      <c r="C75" s="221"/>
      <c r="D75" s="221"/>
      <c r="E75" s="221"/>
      <c r="F75" s="221"/>
      <c r="G75" s="221"/>
      <c r="H75" s="222"/>
      <c r="I75" s="2">
        <v>67</v>
      </c>
      <c r="J75" s="2"/>
      <c r="K75" s="35">
        <v>63379</v>
      </c>
      <c r="L75" s="35">
        <v>63379</v>
      </c>
    </row>
    <row r="76" spans="1:12" ht="12" customHeight="1">
      <c r="A76" s="220" t="s">
        <v>104</v>
      </c>
      <c r="B76" s="221"/>
      <c r="C76" s="221"/>
      <c r="D76" s="221"/>
      <c r="E76" s="221"/>
      <c r="F76" s="221"/>
      <c r="G76" s="221"/>
      <c r="H76" s="222"/>
      <c r="I76" s="2">
        <v>68</v>
      </c>
      <c r="J76" s="2"/>
      <c r="K76" s="35"/>
      <c r="L76" s="35"/>
    </row>
    <row r="77" spans="1:12" ht="12" customHeight="1">
      <c r="A77" s="220" t="s">
        <v>105</v>
      </c>
      <c r="B77" s="221"/>
      <c r="C77" s="221"/>
      <c r="D77" s="221"/>
      <c r="E77" s="221"/>
      <c r="F77" s="221"/>
      <c r="G77" s="221"/>
      <c r="H77" s="222"/>
      <c r="I77" s="2">
        <v>69</v>
      </c>
      <c r="J77" s="2"/>
      <c r="K77" s="35"/>
      <c r="L77" s="35"/>
    </row>
    <row r="78" spans="1:12" ht="12" customHeight="1">
      <c r="A78" s="220" t="s">
        <v>106</v>
      </c>
      <c r="B78" s="221"/>
      <c r="C78" s="221"/>
      <c r="D78" s="221"/>
      <c r="E78" s="221"/>
      <c r="F78" s="221"/>
      <c r="G78" s="221"/>
      <c r="H78" s="222"/>
      <c r="I78" s="2">
        <v>70</v>
      </c>
      <c r="J78" s="2"/>
      <c r="K78" s="35"/>
      <c r="L78" s="35"/>
    </row>
    <row r="79" spans="1:12" ht="12" customHeight="1">
      <c r="A79" s="220" t="s">
        <v>107</v>
      </c>
      <c r="B79" s="221"/>
      <c r="C79" s="221"/>
      <c r="D79" s="221"/>
      <c r="E79" s="221"/>
      <c r="F79" s="221"/>
      <c r="G79" s="221"/>
      <c r="H79" s="222"/>
      <c r="I79" s="2">
        <v>71</v>
      </c>
      <c r="J79" s="2"/>
      <c r="K79" s="35"/>
      <c r="L79" s="35"/>
    </row>
    <row r="80" spans="1:12" ht="12" customHeight="1">
      <c r="A80" s="220" t="s">
        <v>191</v>
      </c>
      <c r="B80" s="221"/>
      <c r="C80" s="221"/>
      <c r="D80" s="221"/>
      <c r="E80" s="221"/>
      <c r="F80" s="221"/>
      <c r="G80" s="221"/>
      <c r="H80" s="222"/>
      <c r="I80" s="2">
        <v>72</v>
      </c>
      <c r="J80" s="2"/>
      <c r="K80" s="124">
        <f>K81-K82</f>
        <v>-78036887</v>
      </c>
      <c r="L80" s="124">
        <f>L81-L82</f>
        <v>-72833407</v>
      </c>
    </row>
    <row r="81" spans="1:12" ht="12" customHeight="1">
      <c r="A81" s="229" t="s">
        <v>133</v>
      </c>
      <c r="B81" s="230"/>
      <c r="C81" s="230"/>
      <c r="D81" s="230"/>
      <c r="E81" s="230"/>
      <c r="F81" s="230"/>
      <c r="G81" s="230"/>
      <c r="H81" s="231"/>
      <c r="I81" s="2">
        <v>73</v>
      </c>
      <c r="J81" s="2"/>
      <c r="K81" s="35">
        <v>2994067</v>
      </c>
      <c r="L81" s="35">
        <f>2994067+5203480</f>
        <v>8197547</v>
      </c>
    </row>
    <row r="82" spans="1:12" ht="12" customHeight="1">
      <c r="A82" s="229" t="s">
        <v>134</v>
      </c>
      <c r="B82" s="230"/>
      <c r="C82" s="230"/>
      <c r="D82" s="230"/>
      <c r="E82" s="230"/>
      <c r="F82" s="230"/>
      <c r="G82" s="230"/>
      <c r="H82" s="231"/>
      <c r="I82" s="2">
        <v>74</v>
      </c>
      <c r="J82" s="2"/>
      <c r="K82" s="35">
        <v>81030954</v>
      </c>
      <c r="L82" s="35">
        <v>81030954</v>
      </c>
    </row>
    <row r="83" spans="1:12" ht="12" customHeight="1">
      <c r="A83" s="220" t="s">
        <v>192</v>
      </c>
      <c r="B83" s="221"/>
      <c r="C83" s="221"/>
      <c r="D83" s="221"/>
      <c r="E83" s="221"/>
      <c r="F83" s="221"/>
      <c r="G83" s="221"/>
      <c r="H83" s="222"/>
      <c r="I83" s="2">
        <v>75</v>
      </c>
      <c r="J83" s="2"/>
      <c r="K83" s="124">
        <f>K84-K85</f>
        <v>5203480</v>
      </c>
      <c r="L83" s="124">
        <f>L84-L85</f>
        <v>-406080</v>
      </c>
    </row>
    <row r="84" spans="1:12" ht="12" customHeight="1">
      <c r="A84" s="229" t="s">
        <v>135</v>
      </c>
      <c r="B84" s="230"/>
      <c r="C84" s="230"/>
      <c r="D84" s="230"/>
      <c r="E84" s="230"/>
      <c r="F84" s="230"/>
      <c r="G84" s="230"/>
      <c r="H84" s="231"/>
      <c r="I84" s="2">
        <v>76</v>
      </c>
      <c r="J84" s="2"/>
      <c r="K84" s="35">
        <v>5203480</v>
      </c>
      <c r="L84" s="35"/>
    </row>
    <row r="85" spans="1:12" ht="12" customHeight="1">
      <c r="A85" s="229" t="s">
        <v>136</v>
      </c>
      <c r="B85" s="230"/>
      <c r="C85" s="230"/>
      <c r="D85" s="230"/>
      <c r="E85" s="230"/>
      <c r="F85" s="230"/>
      <c r="G85" s="230"/>
      <c r="H85" s="231"/>
      <c r="I85" s="2">
        <v>77</v>
      </c>
      <c r="J85" s="2"/>
      <c r="K85" s="35"/>
      <c r="L85" s="35">
        <v>406080</v>
      </c>
    </row>
    <row r="86" spans="1:12" ht="12" customHeight="1">
      <c r="A86" s="220" t="s">
        <v>137</v>
      </c>
      <c r="B86" s="221"/>
      <c r="C86" s="221"/>
      <c r="D86" s="221"/>
      <c r="E86" s="221"/>
      <c r="F86" s="221"/>
      <c r="G86" s="221"/>
      <c r="H86" s="222"/>
      <c r="I86" s="2">
        <v>78</v>
      </c>
      <c r="J86" s="2"/>
      <c r="K86" s="35"/>
      <c r="L86" s="35"/>
    </row>
    <row r="87" spans="1:12" ht="12" customHeight="1">
      <c r="A87" s="217" t="s">
        <v>12</v>
      </c>
      <c r="B87" s="218"/>
      <c r="C87" s="218"/>
      <c r="D87" s="218"/>
      <c r="E87" s="218"/>
      <c r="F87" s="218"/>
      <c r="G87" s="218"/>
      <c r="H87" s="219"/>
      <c r="I87" s="2">
        <v>79</v>
      </c>
      <c r="J87" s="2"/>
      <c r="K87" s="124">
        <f>SUM(K88:K90)</f>
        <v>22471350</v>
      </c>
      <c r="L87" s="124">
        <f>SUM(L88:L90)</f>
        <v>21531546</v>
      </c>
    </row>
    <row r="88" spans="1:12" ht="12" customHeight="1">
      <c r="A88" s="220" t="s">
        <v>100</v>
      </c>
      <c r="B88" s="221"/>
      <c r="C88" s="221"/>
      <c r="D88" s="221"/>
      <c r="E88" s="221"/>
      <c r="F88" s="221"/>
      <c r="G88" s="221"/>
      <c r="H88" s="222"/>
      <c r="I88" s="2">
        <v>80</v>
      </c>
      <c r="J88" s="2"/>
      <c r="K88" s="35">
        <f>2347883+6708463</f>
        <v>9056346</v>
      </c>
      <c r="L88" s="35">
        <f>2332883+6674601</f>
        <v>9007484</v>
      </c>
    </row>
    <row r="89" spans="1:12" ht="12" customHeight="1">
      <c r="A89" s="220" t="s">
        <v>101</v>
      </c>
      <c r="B89" s="221"/>
      <c r="C89" s="221"/>
      <c r="D89" s="221"/>
      <c r="E89" s="221"/>
      <c r="F89" s="221"/>
      <c r="G89" s="221"/>
      <c r="H89" s="222"/>
      <c r="I89" s="2">
        <v>81</v>
      </c>
      <c r="J89" s="2"/>
      <c r="K89" s="35"/>
      <c r="L89" s="35"/>
    </row>
    <row r="90" spans="1:12" ht="12" customHeight="1">
      <c r="A90" s="220" t="s">
        <v>102</v>
      </c>
      <c r="B90" s="221"/>
      <c r="C90" s="221"/>
      <c r="D90" s="221"/>
      <c r="E90" s="221"/>
      <c r="F90" s="221"/>
      <c r="G90" s="221"/>
      <c r="H90" s="222"/>
      <c r="I90" s="2">
        <v>82</v>
      </c>
      <c r="J90" s="2"/>
      <c r="K90" s="35">
        <v>13415004</v>
      </c>
      <c r="L90" s="35">
        <f>21531546-L88</f>
        <v>12524062</v>
      </c>
    </row>
    <row r="91" spans="1:12" ht="12" customHeight="1">
      <c r="A91" s="217" t="s">
        <v>13</v>
      </c>
      <c r="B91" s="218"/>
      <c r="C91" s="218"/>
      <c r="D91" s="218"/>
      <c r="E91" s="218"/>
      <c r="F91" s="218"/>
      <c r="G91" s="218"/>
      <c r="H91" s="219"/>
      <c r="I91" s="2">
        <v>83</v>
      </c>
      <c r="J91" s="2"/>
      <c r="K91" s="124">
        <f>SUM(K92:K100)</f>
        <v>7364161</v>
      </c>
      <c r="L91" s="124">
        <f>SUM(L92:L100)</f>
        <v>7364161</v>
      </c>
    </row>
    <row r="92" spans="1:12" ht="12" customHeight="1">
      <c r="A92" s="220" t="s">
        <v>103</v>
      </c>
      <c r="B92" s="221"/>
      <c r="C92" s="221"/>
      <c r="D92" s="221"/>
      <c r="E92" s="221"/>
      <c r="F92" s="221"/>
      <c r="G92" s="221"/>
      <c r="H92" s="222"/>
      <c r="I92" s="2">
        <v>84</v>
      </c>
      <c r="J92" s="2"/>
      <c r="K92" s="35"/>
      <c r="L92" s="35"/>
    </row>
    <row r="93" spans="1:12" ht="12" customHeight="1">
      <c r="A93" s="220" t="s">
        <v>196</v>
      </c>
      <c r="B93" s="221"/>
      <c r="C93" s="221"/>
      <c r="D93" s="221"/>
      <c r="E93" s="221"/>
      <c r="F93" s="221"/>
      <c r="G93" s="221"/>
      <c r="H93" s="222"/>
      <c r="I93" s="2">
        <v>85</v>
      </c>
      <c r="J93" s="2"/>
      <c r="K93" s="35"/>
      <c r="L93" s="35"/>
    </row>
    <row r="94" spans="1:12" ht="12" customHeight="1">
      <c r="A94" s="220" t="s">
        <v>0</v>
      </c>
      <c r="B94" s="221"/>
      <c r="C94" s="221"/>
      <c r="D94" s="221"/>
      <c r="E94" s="221"/>
      <c r="F94" s="221"/>
      <c r="G94" s="221"/>
      <c r="H94" s="222"/>
      <c r="I94" s="2">
        <v>86</v>
      </c>
      <c r="J94" s="2"/>
      <c r="K94" s="35">
        <v>7364161</v>
      </c>
      <c r="L94" s="35">
        <v>7364161</v>
      </c>
    </row>
    <row r="95" spans="1:12" ht="12" customHeight="1">
      <c r="A95" s="220" t="s">
        <v>197</v>
      </c>
      <c r="B95" s="221"/>
      <c r="C95" s="221"/>
      <c r="D95" s="221"/>
      <c r="E95" s="221"/>
      <c r="F95" s="221"/>
      <c r="G95" s="221"/>
      <c r="H95" s="222"/>
      <c r="I95" s="2">
        <v>87</v>
      </c>
      <c r="J95" s="2"/>
      <c r="K95" s="35"/>
      <c r="L95" s="35"/>
    </row>
    <row r="96" spans="1:12" ht="12" customHeight="1">
      <c r="A96" s="220" t="s">
        <v>198</v>
      </c>
      <c r="B96" s="221"/>
      <c r="C96" s="221"/>
      <c r="D96" s="221"/>
      <c r="E96" s="221"/>
      <c r="F96" s="221"/>
      <c r="G96" s="221"/>
      <c r="H96" s="222"/>
      <c r="I96" s="2">
        <v>88</v>
      </c>
      <c r="J96" s="2"/>
      <c r="K96" s="35"/>
      <c r="L96" s="35"/>
    </row>
    <row r="97" spans="1:12" ht="12" customHeight="1">
      <c r="A97" s="220" t="s">
        <v>199</v>
      </c>
      <c r="B97" s="221"/>
      <c r="C97" s="221"/>
      <c r="D97" s="221"/>
      <c r="E97" s="221"/>
      <c r="F97" s="221"/>
      <c r="G97" s="221"/>
      <c r="H97" s="222"/>
      <c r="I97" s="2">
        <v>89</v>
      </c>
      <c r="J97" s="2"/>
      <c r="K97" s="35"/>
      <c r="L97" s="35"/>
    </row>
    <row r="98" spans="1:12" ht="12" customHeight="1">
      <c r="A98" s="220" t="s">
        <v>80</v>
      </c>
      <c r="B98" s="221"/>
      <c r="C98" s="221"/>
      <c r="D98" s="221"/>
      <c r="E98" s="221"/>
      <c r="F98" s="221"/>
      <c r="G98" s="221"/>
      <c r="H98" s="222"/>
      <c r="I98" s="2">
        <v>90</v>
      </c>
      <c r="J98" s="2"/>
      <c r="K98" s="35"/>
      <c r="L98" s="35"/>
    </row>
    <row r="99" spans="1:12" ht="12" customHeight="1">
      <c r="A99" s="220" t="s">
        <v>78</v>
      </c>
      <c r="B99" s="221"/>
      <c r="C99" s="221"/>
      <c r="D99" s="221"/>
      <c r="E99" s="221"/>
      <c r="F99" s="221"/>
      <c r="G99" s="221"/>
      <c r="H99" s="222"/>
      <c r="I99" s="2">
        <v>91</v>
      </c>
      <c r="J99" s="2"/>
      <c r="K99" s="35"/>
      <c r="L99" s="35"/>
    </row>
    <row r="100" spans="1:12" ht="12" customHeight="1">
      <c r="A100" s="220" t="s">
        <v>79</v>
      </c>
      <c r="B100" s="221"/>
      <c r="C100" s="221"/>
      <c r="D100" s="221"/>
      <c r="E100" s="221"/>
      <c r="F100" s="221"/>
      <c r="G100" s="221"/>
      <c r="H100" s="222"/>
      <c r="I100" s="2">
        <v>92</v>
      </c>
      <c r="J100" s="2"/>
      <c r="K100" s="35"/>
      <c r="L100" s="35"/>
    </row>
    <row r="101" spans="1:12" ht="12" customHeight="1">
      <c r="A101" s="217" t="s">
        <v>14</v>
      </c>
      <c r="B101" s="218"/>
      <c r="C101" s="218"/>
      <c r="D101" s="218"/>
      <c r="E101" s="218"/>
      <c r="F101" s="218"/>
      <c r="G101" s="218"/>
      <c r="H101" s="219"/>
      <c r="I101" s="2">
        <v>93</v>
      </c>
      <c r="J101" s="2"/>
      <c r="K101" s="124">
        <f>SUM(K102:K113)</f>
        <v>19113411</v>
      </c>
      <c r="L101" s="124">
        <f>SUM(L102:L113)</f>
        <v>18629088</v>
      </c>
    </row>
    <row r="102" spans="1:12" ht="12" customHeight="1">
      <c r="A102" s="220" t="s">
        <v>103</v>
      </c>
      <c r="B102" s="221"/>
      <c r="C102" s="221"/>
      <c r="D102" s="221"/>
      <c r="E102" s="221"/>
      <c r="F102" s="221"/>
      <c r="G102" s="221"/>
      <c r="H102" s="222"/>
      <c r="I102" s="2">
        <v>94</v>
      </c>
      <c r="J102" s="2"/>
      <c r="K102" s="35">
        <v>1101324</v>
      </c>
      <c r="L102" s="35">
        <v>1499843</v>
      </c>
    </row>
    <row r="103" spans="1:12" ht="12" customHeight="1">
      <c r="A103" s="220" t="s">
        <v>196</v>
      </c>
      <c r="B103" s="221"/>
      <c r="C103" s="221"/>
      <c r="D103" s="221"/>
      <c r="E103" s="221"/>
      <c r="F103" s="221"/>
      <c r="G103" s="221"/>
      <c r="H103" s="222"/>
      <c r="I103" s="2">
        <v>95</v>
      </c>
      <c r="J103" s="2"/>
      <c r="K103" s="35"/>
      <c r="L103" s="35"/>
    </row>
    <row r="104" spans="1:12" ht="12" customHeight="1">
      <c r="A104" s="220" t="s">
        <v>0</v>
      </c>
      <c r="B104" s="221"/>
      <c r="C104" s="221"/>
      <c r="D104" s="221"/>
      <c r="E104" s="221"/>
      <c r="F104" s="221"/>
      <c r="G104" s="221"/>
      <c r="H104" s="222"/>
      <c r="I104" s="2">
        <v>96</v>
      </c>
      <c r="J104" s="2"/>
      <c r="K104" s="35">
        <v>6178307</v>
      </c>
      <c r="L104" s="35">
        <v>6295782</v>
      </c>
    </row>
    <row r="105" spans="1:12" ht="12" customHeight="1">
      <c r="A105" s="220" t="s">
        <v>197</v>
      </c>
      <c r="B105" s="221"/>
      <c r="C105" s="221"/>
      <c r="D105" s="221"/>
      <c r="E105" s="221"/>
      <c r="F105" s="221"/>
      <c r="G105" s="221"/>
      <c r="H105" s="222"/>
      <c r="I105" s="2">
        <v>97</v>
      </c>
      <c r="J105" s="2"/>
      <c r="K105" s="35">
        <v>621269</v>
      </c>
      <c r="L105" s="35">
        <v>549417</v>
      </c>
    </row>
    <row r="106" spans="1:12" ht="12" customHeight="1">
      <c r="A106" s="220" t="s">
        <v>198</v>
      </c>
      <c r="B106" s="221"/>
      <c r="C106" s="221"/>
      <c r="D106" s="221"/>
      <c r="E106" s="221"/>
      <c r="F106" s="221"/>
      <c r="G106" s="221"/>
      <c r="H106" s="222"/>
      <c r="I106" s="2">
        <v>98</v>
      </c>
      <c r="J106" s="2"/>
      <c r="K106" s="35">
        <v>6970294</v>
      </c>
      <c r="L106" s="35">
        <v>5828372</v>
      </c>
    </row>
    <row r="107" spans="1:12" ht="12" customHeight="1">
      <c r="A107" s="220" t="s">
        <v>199</v>
      </c>
      <c r="B107" s="221"/>
      <c r="C107" s="221"/>
      <c r="D107" s="221"/>
      <c r="E107" s="221"/>
      <c r="F107" s="221"/>
      <c r="G107" s="221"/>
      <c r="H107" s="222"/>
      <c r="I107" s="2">
        <v>99</v>
      </c>
      <c r="J107" s="2"/>
      <c r="K107" s="35"/>
      <c r="L107" s="35"/>
    </row>
    <row r="108" spans="1:12" ht="12" customHeight="1">
      <c r="A108" s="220" t="s">
        <v>80</v>
      </c>
      <c r="B108" s="221"/>
      <c r="C108" s="221"/>
      <c r="D108" s="221"/>
      <c r="E108" s="221"/>
      <c r="F108" s="221"/>
      <c r="G108" s="221"/>
      <c r="H108" s="222"/>
      <c r="I108" s="2">
        <v>100</v>
      </c>
      <c r="J108" s="2"/>
      <c r="K108" s="35"/>
      <c r="L108" s="35"/>
    </row>
    <row r="109" spans="1:12" ht="12" customHeight="1">
      <c r="A109" s="220" t="s">
        <v>81</v>
      </c>
      <c r="B109" s="221"/>
      <c r="C109" s="221"/>
      <c r="D109" s="221"/>
      <c r="E109" s="221"/>
      <c r="F109" s="221"/>
      <c r="G109" s="221"/>
      <c r="H109" s="222"/>
      <c r="I109" s="2">
        <v>101</v>
      </c>
      <c r="J109" s="2"/>
      <c r="K109" s="35">
        <v>2134323</v>
      </c>
      <c r="L109" s="35">
        <v>2155447</v>
      </c>
    </row>
    <row r="110" spans="1:12" ht="12" customHeight="1">
      <c r="A110" s="220" t="s">
        <v>82</v>
      </c>
      <c r="B110" s="221"/>
      <c r="C110" s="221"/>
      <c r="D110" s="221"/>
      <c r="E110" s="221"/>
      <c r="F110" s="221"/>
      <c r="G110" s="221"/>
      <c r="H110" s="222"/>
      <c r="I110" s="2">
        <v>102</v>
      </c>
      <c r="J110" s="2"/>
      <c r="K110" s="35">
        <v>2103528</v>
      </c>
      <c r="L110" s="35">
        <v>2082855</v>
      </c>
    </row>
    <row r="111" spans="1:12" ht="12" customHeight="1">
      <c r="A111" s="220" t="s">
        <v>85</v>
      </c>
      <c r="B111" s="221"/>
      <c r="C111" s="221"/>
      <c r="D111" s="221"/>
      <c r="E111" s="221"/>
      <c r="F111" s="221"/>
      <c r="G111" s="221"/>
      <c r="H111" s="222"/>
      <c r="I111" s="2">
        <v>103</v>
      </c>
      <c r="J111" s="2"/>
      <c r="K111" s="35"/>
      <c r="L111" s="35"/>
    </row>
    <row r="112" spans="1:12" ht="12" customHeight="1">
      <c r="A112" s="220" t="s">
        <v>83</v>
      </c>
      <c r="B112" s="221"/>
      <c r="C112" s="221"/>
      <c r="D112" s="221"/>
      <c r="E112" s="221"/>
      <c r="F112" s="221"/>
      <c r="G112" s="221"/>
      <c r="H112" s="222"/>
      <c r="I112" s="2">
        <v>104</v>
      </c>
      <c r="J112" s="2"/>
      <c r="K112" s="35"/>
      <c r="L112" s="35"/>
    </row>
    <row r="113" spans="1:12" ht="12" customHeight="1">
      <c r="A113" s="220" t="s">
        <v>84</v>
      </c>
      <c r="B113" s="221"/>
      <c r="C113" s="221"/>
      <c r="D113" s="221"/>
      <c r="E113" s="221"/>
      <c r="F113" s="221"/>
      <c r="G113" s="221"/>
      <c r="H113" s="222"/>
      <c r="I113" s="2">
        <v>105</v>
      </c>
      <c r="J113" s="2"/>
      <c r="K113" s="35">
        <f>70388+20584-86606</f>
        <v>4366</v>
      </c>
      <c r="L113" s="35">
        <f>68987+136995+11390</f>
        <v>217372</v>
      </c>
    </row>
    <row r="114" spans="1:12" ht="12" customHeight="1">
      <c r="A114" s="217" t="s">
        <v>1</v>
      </c>
      <c r="B114" s="218"/>
      <c r="C114" s="218"/>
      <c r="D114" s="218"/>
      <c r="E114" s="218"/>
      <c r="F114" s="218"/>
      <c r="G114" s="218"/>
      <c r="H114" s="219"/>
      <c r="I114" s="2">
        <v>106</v>
      </c>
      <c r="J114" s="2"/>
      <c r="K114" s="35"/>
      <c r="L114" s="35">
        <v>1223989</v>
      </c>
    </row>
    <row r="115" spans="1:12" ht="12" customHeight="1">
      <c r="A115" s="217" t="s">
        <v>15</v>
      </c>
      <c r="B115" s="218"/>
      <c r="C115" s="218"/>
      <c r="D115" s="218"/>
      <c r="E115" s="218"/>
      <c r="F115" s="218"/>
      <c r="G115" s="218"/>
      <c r="H115" s="219"/>
      <c r="I115" s="2">
        <v>107</v>
      </c>
      <c r="J115" s="2"/>
      <c r="K115" s="124">
        <f>K70+K87+K91+K101+K114</f>
        <v>343158935</v>
      </c>
      <c r="L115" s="124">
        <f>L70+L87+L91+L101+L114</f>
        <v>342552717</v>
      </c>
    </row>
    <row r="116" spans="1:12" ht="12.75" customHeight="1">
      <c r="A116" s="237" t="s">
        <v>43</v>
      </c>
      <c r="B116" s="238"/>
      <c r="C116" s="238"/>
      <c r="D116" s="238"/>
      <c r="E116" s="238"/>
      <c r="F116" s="238"/>
      <c r="G116" s="238"/>
      <c r="H116" s="239"/>
      <c r="I116" s="3">
        <v>108</v>
      </c>
      <c r="J116" s="3"/>
      <c r="K116" s="36"/>
      <c r="L116" s="36"/>
    </row>
    <row r="117" spans="1:12" ht="12.75" customHeight="1">
      <c r="A117" s="226" t="s">
        <v>291</v>
      </c>
      <c r="B117" s="240"/>
      <c r="C117" s="240"/>
      <c r="D117" s="240"/>
      <c r="E117" s="240"/>
      <c r="F117" s="240"/>
      <c r="G117" s="240"/>
      <c r="H117" s="240"/>
      <c r="I117" s="241"/>
      <c r="J117" s="241"/>
      <c r="K117" s="241"/>
      <c r="L117" s="242"/>
    </row>
    <row r="118" spans="1:12" ht="12" customHeight="1">
      <c r="A118" s="214" t="s">
        <v>150</v>
      </c>
      <c r="B118" s="215"/>
      <c r="C118" s="215"/>
      <c r="D118" s="215"/>
      <c r="E118" s="215"/>
      <c r="F118" s="215"/>
      <c r="G118" s="215"/>
      <c r="H118" s="215"/>
      <c r="I118" s="243"/>
      <c r="J118" s="243"/>
      <c r="K118" s="243"/>
      <c r="L118" s="244"/>
    </row>
    <row r="119" spans="1:12" ht="12" customHeight="1">
      <c r="A119" s="220" t="s">
        <v>3</v>
      </c>
      <c r="B119" s="221"/>
      <c r="C119" s="221"/>
      <c r="D119" s="221"/>
      <c r="E119" s="221"/>
      <c r="F119" s="221"/>
      <c r="G119" s="221"/>
      <c r="H119" s="222"/>
      <c r="I119" s="2">
        <v>109</v>
      </c>
      <c r="J119" s="2"/>
      <c r="K119" s="35"/>
      <c r="L119" s="35">
        <f>L67-L115</f>
        <v>0</v>
      </c>
    </row>
    <row r="120" spans="1:12" ht="12">
      <c r="A120" s="232" t="s">
        <v>4</v>
      </c>
      <c r="B120" s="233"/>
      <c r="C120" s="233"/>
      <c r="D120" s="233"/>
      <c r="E120" s="233"/>
      <c r="F120" s="233"/>
      <c r="G120" s="233"/>
      <c r="H120" s="234"/>
      <c r="I120" s="5">
        <v>110</v>
      </c>
      <c r="J120" s="5"/>
      <c r="K120" s="36"/>
      <c r="L120" s="36"/>
    </row>
    <row r="121" spans="1:12" ht="12" customHeight="1">
      <c r="A121" s="126"/>
      <c r="B121" s="126"/>
      <c r="C121" s="126"/>
      <c r="D121" s="126"/>
      <c r="E121" s="126"/>
      <c r="F121" s="126"/>
      <c r="G121" s="126"/>
      <c r="H121" s="126"/>
      <c r="I121" s="127"/>
      <c r="J121" s="127"/>
      <c r="K121" s="127"/>
      <c r="L121" s="127"/>
    </row>
    <row r="122" spans="1:12" ht="12">
      <c r="A122" s="235" t="s">
        <v>292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</row>
    <row r="123" spans="1:12" ht="12">
      <c r="A123" s="235"/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</row>
  </sheetData>
  <sheetProtection/>
  <mergeCells count="123">
    <mergeCell ref="A120:H120"/>
    <mergeCell ref="A122:L122"/>
    <mergeCell ref="A123:L123"/>
    <mergeCell ref="A114:H114"/>
    <mergeCell ref="A115:H115"/>
    <mergeCell ref="A116:H116"/>
    <mergeCell ref="A117:L117"/>
    <mergeCell ref="A118:L118"/>
    <mergeCell ref="A119:H119"/>
    <mergeCell ref="A108:H108"/>
    <mergeCell ref="A109:H109"/>
    <mergeCell ref="A110:H110"/>
    <mergeCell ref="A111:H111"/>
    <mergeCell ref="A112:H112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H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H67"/>
    <mergeCell ref="A68:H68"/>
    <mergeCell ref="A69:L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L7"/>
    <mergeCell ref="A8:H8"/>
    <mergeCell ref="A9:H9"/>
    <mergeCell ref="A10:H10"/>
    <mergeCell ref="A11:H11"/>
    <mergeCell ref="A1:J1"/>
    <mergeCell ref="L1:L2"/>
    <mergeCell ref="A2:J2"/>
    <mergeCell ref="A3:L3"/>
    <mergeCell ref="A4:L4"/>
    <mergeCell ref="A5:H5"/>
  </mergeCells>
  <dataValidations count="5">
    <dataValidation type="whole" operator="greaterThanOrEqual" allowBlank="1" showInputMessage="1" showErrorMessage="1" errorTitle="Pogrešan unos" error="Mogu se unijeti samo cjelobrojne pozitivne vrijednosti." sqref="K73:L78 K8:L68 K71:L71 K80:L85 K87:L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vrijednosti." sqref="K119:L120 K86:L86">
      <formula1>999999999999</formula1>
    </dataValidation>
  </dataValidations>
  <printOptions/>
  <pageMargins left="0.24" right="0.75" top="0.77" bottom="0.55" header="0.5" footer="0.5"/>
  <pageSetup horizontalDpi="600" verticalDpi="6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 outlineLevelRow="1" outlineLevelCol="1"/>
  <cols>
    <col min="1" max="2" width="9.140625" style="279" customWidth="1"/>
    <col min="3" max="3" width="7.421875" style="279" customWidth="1"/>
    <col min="4" max="4" width="9.140625" style="279" customWidth="1"/>
    <col min="5" max="5" width="4.28125" style="279" customWidth="1"/>
    <col min="6" max="6" width="5.7109375" style="279" customWidth="1"/>
    <col min="7" max="7" width="4.8515625" style="279" customWidth="1"/>
    <col min="8" max="8" width="0.85546875" style="279" customWidth="1"/>
    <col min="9" max="9" width="9.140625" style="279" customWidth="1"/>
    <col min="10" max="10" width="11.28125" style="304" bestFit="1" customWidth="1"/>
    <col min="11" max="11" width="11.00390625" style="304" customWidth="1" outlineLevel="1"/>
    <col min="12" max="12" width="11.28125" style="279" bestFit="1" customWidth="1"/>
    <col min="13" max="13" width="11.00390625" style="279" customWidth="1" outlineLevel="1"/>
    <col min="14" max="16384" width="9.140625" style="279" customWidth="1"/>
  </cols>
  <sheetData>
    <row r="1" spans="1:13" ht="12.75" customHeight="1">
      <c r="A1" s="201" t="s">
        <v>123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80" t="s">
        <v>301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2.75" customHeight="1">
      <c r="A3" s="281" t="s">
        <v>284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4">
      <c r="A4" s="282" t="s">
        <v>45</v>
      </c>
      <c r="B4" s="282"/>
      <c r="C4" s="282"/>
      <c r="D4" s="282"/>
      <c r="E4" s="282"/>
      <c r="F4" s="282"/>
      <c r="G4" s="282"/>
      <c r="H4" s="282"/>
      <c r="I4" s="283" t="s">
        <v>285</v>
      </c>
      <c r="J4" s="282" t="s">
        <v>267</v>
      </c>
      <c r="K4" s="282"/>
      <c r="L4" s="284" t="s">
        <v>268</v>
      </c>
      <c r="M4" s="284"/>
    </row>
    <row r="5" spans="1:13" ht="24">
      <c r="A5" s="282"/>
      <c r="B5" s="282"/>
      <c r="C5" s="282"/>
      <c r="D5" s="282"/>
      <c r="E5" s="282"/>
      <c r="F5" s="282"/>
      <c r="G5" s="282"/>
      <c r="H5" s="282"/>
      <c r="I5" s="283"/>
      <c r="J5" s="285" t="s">
        <v>263</v>
      </c>
      <c r="K5" s="285" t="s">
        <v>264</v>
      </c>
      <c r="L5" s="283" t="s">
        <v>263</v>
      </c>
      <c r="M5" s="283" t="s">
        <v>264</v>
      </c>
    </row>
    <row r="6" spans="1:13" ht="12">
      <c r="A6" s="282">
        <v>1</v>
      </c>
      <c r="B6" s="282"/>
      <c r="C6" s="282"/>
      <c r="D6" s="282"/>
      <c r="E6" s="282"/>
      <c r="F6" s="282"/>
      <c r="G6" s="282"/>
      <c r="H6" s="282"/>
      <c r="I6" s="286">
        <v>2</v>
      </c>
      <c r="J6" s="287">
        <v>5</v>
      </c>
      <c r="K6" s="287">
        <v>6</v>
      </c>
      <c r="L6" s="283">
        <v>3</v>
      </c>
      <c r="M6" s="283">
        <v>4</v>
      </c>
    </row>
    <row r="7" spans="1:13" ht="12">
      <c r="A7" s="214" t="s">
        <v>312</v>
      </c>
      <c r="B7" s="215"/>
      <c r="C7" s="215"/>
      <c r="D7" s="215"/>
      <c r="E7" s="215"/>
      <c r="F7" s="215"/>
      <c r="G7" s="215"/>
      <c r="H7" s="216"/>
      <c r="I7" s="4">
        <v>111</v>
      </c>
      <c r="J7" s="288">
        <f>SUM(J8:J9)</f>
        <v>28238555</v>
      </c>
      <c r="K7" s="288">
        <f>SUM(K8:K9)</f>
        <v>28238555</v>
      </c>
      <c r="L7" s="288">
        <f>SUM(L8:L9)</f>
        <v>23793973</v>
      </c>
      <c r="M7" s="288">
        <f>SUM(M8:M9)</f>
        <v>23793973</v>
      </c>
    </row>
    <row r="8" spans="1:13" ht="12">
      <c r="A8" s="220" t="s">
        <v>121</v>
      </c>
      <c r="B8" s="221"/>
      <c r="C8" s="221"/>
      <c r="D8" s="221"/>
      <c r="E8" s="221"/>
      <c r="F8" s="221"/>
      <c r="G8" s="221"/>
      <c r="H8" s="222"/>
      <c r="I8" s="2">
        <v>112</v>
      </c>
      <c r="J8" s="289">
        <f>27813904+1206791-4134950</f>
        <v>24885745</v>
      </c>
      <c r="K8" s="289">
        <f>J8</f>
        <v>24885745</v>
      </c>
      <c r="L8" s="289">
        <f>25026747+1234680-3810817</f>
        <v>22450610</v>
      </c>
      <c r="M8" s="289">
        <f>L8</f>
        <v>22450610</v>
      </c>
    </row>
    <row r="9" spans="1:13" ht="12">
      <c r="A9" s="220" t="s">
        <v>89</v>
      </c>
      <c r="B9" s="221"/>
      <c r="C9" s="221"/>
      <c r="D9" s="221"/>
      <c r="E9" s="221"/>
      <c r="F9" s="221"/>
      <c r="G9" s="221"/>
      <c r="H9" s="222"/>
      <c r="I9" s="2">
        <v>113</v>
      </c>
      <c r="J9" s="289">
        <f>1040755+2312055</f>
        <v>3352810</v>
      </c>
      <c r="K9" s="289">
        <f>J9</f>
        <v>3352810</v>
      </c>
      <c r="L9" s="289">
        <f>961821+381542</f>
        <v>1343363</v>
      </c>
      <c r="M9" s="289">
        <f>L9</f>
        <v>1343363</v>
      </c>
    </row>
    <row r="10" spans="1:13" ht="12">
      <c r="A10" s="217" t="s">
        <v>313</v>
      </c>
      <c r="B10" s="218"/>
      <c r="C10" s="218"/>
      <c r="D10" s="218"/>
      <c r="E10" s="218"/>
      <c r="F10" s="218"/>
      <c r="G10" s="218"/>
      <c r="H10" s="219"/>
      <c r="I10" s="2">
        <v>114</v>
      </c>
      <c r="J10" s="288">
        <f>J11+J12+J16+J20+J21+J22+J25+J26</f>
        <v>26218348</v>
      </c>
      <c r="K10" s="288">
        <f>K11+K12+K16+K20+K21+K22+K25+K26</f>
        <v>26218348</v>
      </c>
      <c r="L10" s="288">
        <f>L11+L12+L16+L20+L21+L22+L25+L26</f>
        <v>24337762</v>
      </c>
      <c r="M10" s="288">
        <f>M11+M12+M16+M20+M21+M22+M25+M26</f>
        <v>24337762</v>
      </c>
    </row>
    <row r="11" spans="1:13" ht="12">
      <c r="A11" s="217" t="s">
        <v>90</v>
      </c>
      <c r="B11" s="218"/>
      <c r="C11" s="218"/>
      <c r="D11" s="218"/>
      <c r="E11" s="218"/>
      <c r="F11" s="218"/>
      <c r="G11" s="218"/>
      <c r="H11" s="219"/>
      <c r="I11" s="2">
        <v>115</v>
      </c>
      <c r="J11" s="289"/>
      <c r="K11" s="289"/>
      <c r="L11" s="289"/>
      <c r="M11" s="289"/>
    </row>
    <row r="12" spans="1:13" ht="12">
      <c r="A12" s="217" t="s">
        <v>314</v>
      </c>
      <c r="B12" s="218"/>
      <c r="C12" s="218"/>
      <c r="D12" s="218"/>
      <c r="E12" s="218"/>
      <c r="F12" s="218"/>
      <c r="G12" s="218"/>
      <c r="H12" s="219"/>
      <c r="I12" s="2">
        <v>116</v>
      </c>
      <c r="J12" s="288">
        <f>SUM(J13:J15)</f>
        <v>12604514</v>
      </c>
      <c r="K12" s="288">
        <f>SUM(K13:K15)</f>
        <v>12604514</v>
      </c>
      <c r="L12" s="288">
        <f>SUM(L13:L15)</f>
        <v>10683123</v>
      </c>
      <c r="M12" s="288">
        <f>SUM(M13:M15)</f>
        <v>10683123</v>
      </c>
    </row>
    <row r="13" spans="1:13" ht="12">
      <c r="A13" s="220" t="s">
        <v>117</v>
      </c>
      <c r="B13" s="221"/>
      <c r="C13" s="221"/>
      <c r="D13" s="221"/>
      <c r="E13" s="221"/>
      <c r="F13" s="221"/>
      <c r="G13" s="221"/>
      <c r="H13" s="222"/>
      <c r="I13" s="2">
        <v>117</v>
      </c>
      <c r="J13" s="289">
        <v>5128780</v>
      </c>
      <c r="K13" s="289">
        <f>J13</f>
        <v>5128780</v>
      </c>
      <c r="L13" s="289">
        <v>4446311</v>
      </c>
      <c r="M13" s="289">
        <f aca="true" t="shared" si="0" ref="M13:M21">L13</f>
        <v>4446311</v>
      </c>
    </row>
    <row r="14" spans="1:13" ht="12">
      <c r="A14" s="220" t="s">
        <v>118</v>
      </c>
      <c r="B14" s="221"/>
      <c r="C14" s="221"/>
      <c r="D14" s="221"/>
      <c r="E14" s="221"/>
      <c r="F14" s="221"/>
      <c r="G14" s="221"/>
      <c r="H14" s="222"/>
      <c r="I14" s="2">
        <v>118</v>
      </c>
      <c r="J14" s="289">
        <v>620317</v>
      </c>
      <c r="K14" s="289">
        <f>J14</f>
        <v>620317</v>
      </c>
      <c r="L14" s="289">
        <v>151113</v>
      </c>
      <c r="M14" s="289">
        <f t="shared" si="0"/>
        <v>151113</v>
      </c>
    </row>
    <row r="15" spans="1:13" ht="12">
      <c r="A15" s="220" t="s">
        <v>47</v>
      </c>
      <c r="B15" s="221"/>
      <c r="C15" s="221"/>
      <c r="D15" s="221"/>
      <c r="E15" s="221"/>
      <c r="F15" s="221"/>
      <c r="G15" s="221"/>
      <c r="H15" s="222"/>
      <c r="I15" s="2">
        <v>119</v>
      </c>
      <c r="J15" s="289">
        <f>10990367-4134950</f>
        <v>6855417</v>
      </c>
      <c r="K15" s="289">
        <f>J15</f>
        <v>6855417</v>
      </c>
      <c r="L15" s="289">
        <f>9896516-3810817</f>
        <v>6085699</v>
      </c>
      <c r="M15" s="289">
        <f t="shared" si="0"/>
        <v>6085699</v>
      </c>
    </row>
    <row r="16" spans="1:13" ht="12">
      <c r="A16" s="217" t="s">
        <v>315</v>
      </c>
      <c r="B16" s="218"/>
      <c r="C16" s="218"/>
      <c r="D16" s="218"/>
      <c r="E16" s="218"/>
      <c r="F16" s="218"/>
      <c r="G16" s="218"/>
      <c r="H16" s="219"/>
      <c r="I16" s="2">
        <v>120</v>
      </c>
      <c r="J16" s="288">
        <f>SUM(J17:J19)</f>
        <v>9800950</v>
      </c>
      <c r="K16" s="288">
        <f>SUM(K17:K19)</f>
        <v>9800950</v>
      </c>
      <c r="L16" s="288">
        <f>SUM(L17:L19)</f>
        <v>9892092</v>
      </c>
      <c r="M16" s="288">
        <f>SUM(M17:M19)</f>
        <v>9892092</v>
      </c>
    </row>
    <row r="17" spans="1:13" ht="12">
      <c r="A17" s="220" t="s">
        <v>48</v>
      </c>
      <c r="B17" s="221"/>
      <c r="C17" s="221"/>
      <c r="D17" s="221"/>
      <c r="E17" s="221"/>
      <c r="F17" s="221"/>
      <c r="G17" s="221"/>
      <c r="H17" s="222"/>
      <c r="I17" s="2">
        <v>121</v>
      </c>
      <c r="J17" s="289">
        <v>5879286</v>
      </c>
      <c r="K17" s="289">
        <f>J17</f>
        <v>5879286</v>
      </c>
      <c r="L17" s="289">
        <v>5989578</v>
      </c>
      <c r="M17" s="289">
        <f t="shared" si="0"/>
        <v>5989578</v>
      </c>
    </row>
    <row r="18" spans="1:13" ht="12">
      <c r="A18" s="220" t="s">
        <v>49</v>
      </c>
      <c r="B18" s="221"/>
      <c r="C18" s="221"/>
      <c r="D18" s="221"/>
      <c r="E18" s="221"/>
      <c r="F18" s="221"/>
      <c r="G18" s="221"/>
      <c r="H18" s="222"/>
      <c r="I18" s="2">
        <v>122</v>
      </c>
      <c r="J18" s="289">
        <v>2628483</v>
      </c>
      <c r="K18" s="289">
        <f>J18</f>
        <v>2628483</v>
      </c>
      <c r="L18" s="289">
        <v>2450774</v>
      </c>
      <c r="M18" s="289">
        <f t="shared" si="0"/>
        <v>2450774</v>
      </c>
    </row>
    <row r="19" spans="1:13" ht="12">
      <c r="A19" s="220" t="s">
        <v>50</v>
      </c>
      <c r="B19" s="221"/>
      <c r="C19" s="221"/>
      <c r="D19" s="221"/>
      <c r="E19" s="221"/>
      <c r="F19" s="221"/>
      <c r="G19" s="221"/>
      <c r="H19" s="222"/>
      <c r="I19" s="2">
        <v>123</v>
      </c>
      <c r="J19" s="289">
        <v>1293181</v>
      </c>
      <c r="K19" s="289">
        <f>J19</f>
        <v>1293181</v>
      </c>
      <c r="L19" s="289">
        <v>1451740</v>
      </c>
      <c r="M19" s="289">
        <f t="shared" si="0"/>
        <v>1451740</v>
      </c>
    </row>
    <row r="20" spans="1:13" ht="12">
      <c r="A20" s="217" t="s">
        <v>91</v>
      </c>
      <c r="B20" s="218"/>
      <c r="C20" s="218"/>
      <c r="D20" s="218"/>
      <c r="E20" s="218"/>
      <c r="F20" s="218"/>
      <c r="G20" s="218"/>
      <c r="H20" s="219"/>
      <c r="I20" s="2">
        <v>124</v>
      </c>
      <c r="J20" s="290">
        <v>2292085</v>
      </c>
      <c r="K20" s="289">
        <f>J20</f>
        <v>2292085</v>
      </c>
      <c r="L20" s="290">
        <v>2278451</v>
      </c>
      <c r="M20" s="289">
        <f t="shared" si="0"/>
        <v>2278451</v>
      </c>
    </row>
    <row r="21" spans="1:13" ht="12">
      <c r="A21" s="217" t="s">
        <v>92</v>
      </c>
      <c r="B21" s="218"/>
      <c r="C21" s="218"/>
      <c r="D21" s="218"/>
      <c r="E21" s="218"/>
      <c r="F21" s="218"/>
      <c r="G21" s="218"/>
      <c r="H21" s="219"/>
      <c r="I21" s="2">
        <v>125</v>
      </c>
      <c r="J21" s="290">
        <f>1486775+5298</f>
        <v>1492073</v>
      </c>
      <c r="K21" s="289">
        <f>J21</f>
        <v>1492073</v>
      </c>
      <c r="L21" s="290">
        <f>1317909+9437</f>
        <v>1327346</v>
      </c>
      <c r="M21" s="289">
        <f t="shared" si="0"/>
        <v>1327346</v>
      </c>
    </row>
    <row r="22" spans="1:13" ht="12">
      <c r="A22" s="217" t="s">
        <v>316</v>
      </c>
      <c r="B22" s="218"/>
      <c r="C22" s="218"/>
      <c r="D22" s="218"/>
      <c r="E22" s="218"/>
      <c r="F22" s="218"/>
      <c r="G22" s="218"/>
      <c r="H22" s="219"/>
      <c r="I22" s="2">
        <v>126</v>
      </c>
      <c r="J22" s="288">
        <f>SUM(J23:J24)</f>
        <v>28726</v>
      </c>
      <c r="K22" s="288">
        <f>SUM(K23:K24)</f>
        <v>28726</v>
      </c>
      <c r="L22" s="288">
        <f>SUM(L23:L24)</f>
        <v>156750</v>
      </c>
      <c r="M22" s="288">
        <f>SUM(M23:M24)</f>
        <v>156750</v>
      </c>
    </row>
    <row r="23" spans="1:13" ht="12">
      <c r="A23" s="220" t="s">
        <v>108</v>
      </c>
      <c r="B23" s="221"/>
      <c r="C23" s="221"/>
      <c r="D23" s="221"/>
      <c r="E23" s="221"/>
      <c r="F23" s="221"/>
      <c r="G23" s="221"/>
      <c r="H23" s="222"/>
      <c r="I23" s="2">
        <v>127</v>
      </c>
      <c r="J23" s="289"/>
      <c r="K23" s="289"/>
      <c r="L23" s="289"/>
      <c r="M23" s="289"/>
    </row>
    <row r="24" spans="1:13" ht="12">
      <c r="A24" s="220" t="s">
        <v>109</v>
      </c>
      <c r="B24" s="221"/>
      <c r="C24" s="221"/>
      <c r="D24" s="221"/>
      <c r="E24" s="221"/>
      <c r="F24" s="221"/>
      <c r="G24" s="221"/>
      <c r="H24" s="222"/>
      <c r="I24" s="2">
        <v>128</v>
      </c>
      <c r="J24" s="289">
        <v>28726</v>
      </c>
      <c r="K24" s="289">
        <f>J24</f>
        <v>28726</v>
      </c>
      <c r="L24" s="289">
        <v>156750</v>
      </c>
      <c r="M24" s="289">
        <f>L24</f>
        <v>156750</v>
      </c>
    </row>
    <row r="25" spans="1:13" ht="12">
      <c r="A25" s="217" t="s">
        <v>93</v>
      </c>
      <c r="B25" s="218"/>
      <c r="C25" s="218"/>
      <c r="D25" s="218"/>
      <c r="E25" s="218"/>
      <c r="F25" s="218"/>
      <c r="G25" s="218"/>
      <c r="H25" s="219"/>
      <c r="I25" s="2">
        <v>129</v>
      </c>
      <c r="J25" s="289"/>
      <c r="K25" s="289"/>
      <c r="L25" s="289"/>
      <c r="M25" s="289"/>
    </row>
    <row r="26" spans="1:13" ht="12">
      <c r="A26" s="217" t="s">
        <v>36</v>
      </c>
      <c r="B26" s="218"/>
      <c r="C26" s="218"/>
      <c r="D26" s="218"/>
      <c r="E26" s="218"/>
      <c r="F26" s="218"/>
      <c r="G26" s="218"/>
      <c r="H26" s="219"/>
      <c r="I26" s="2">
        <v>130</v>
      </c>
      <c r="J26" s="289"/>
      <c r="K26" s="289"/>
      <c r="L26" s="289"/>
      <c r="M26" s="289"/>
    </row>
    <row r="27" spans="1:13" ht="12">
      <c r="A27" s="217" t="s">
        <v>317</v>
      </c>
      <c r="B27" s="218"/>
      <c r="C27" s="218"/>
      <c r="D27" s="218"/>
      <c r="E27" s="218"/>
      <c r="F27" s="218"/>
      <c r="G27" s="218"/>
      <c r="H27" s="219"/>
      <c r="I27" s="2">
        <v>131</v>
      </c>
      <c r="J27" s="288">
        <f>SUM(J28:J32)</f>
        <v>106225</v>
      </c>
      <c r="K27" s="288">
        <f>SUM(K28:K32)</f>
        <v>106225</v>
      </c>
      <c r="L27" s="288">
        <f>SUM(L28:L32)</f>
        <v>285497</v>
      </c>
      <c r="M27" s="288">
        <f>SUM(M28:M32)</f>
        <v>285497</v>
      </c>
    </row>
    <row r="28" spans="1:13" ht="23.25" customHeight="1">
      <c r="A28" s="220" t="s">
        <v>182</v>
      </c>
      <c r="B28" s="221"/>
      <c r="C28" s="221"/>
      <c r="D28" s="221"/>
      <c r="E28" s="221"/>
      <c r="F28" s="221"/>
      <c r="G28" s="221"/>
      <c r="H28" s="222"/>
      <c r="I28" s="2">
        <v>132</v>
      </c>
      <c r="J28" s="291"/>
      <c r="K28" s="289">
        <f>J28</f>
        <v>0</v>
      </c>
      <c r="L28" s="291"/>
      <c r="M28" s="289">
        <f>L28</f>
        <v>0</v>
      </c>
    </row>
    <row r="29" spans="1:13" ht="30.75" customHeight="1">
      <c r="A29" s="220" t="s">
        <v>124</v>
      </c>
      <c r="B29" s="221"/>
      <c r="C29" s="221"/>
      <c r="D29" s="221"/>
      <c r="E29" s="221"/>
      <c r="F29" s="221"/>
      <c r="G29" s="221"/>
      <c r="H29" s="222"/>
      <c r="I29" s="2">
        <v>133</v>
      </c>
      <c r="J29" s="291">
        <v>106225</v>
      </c>
      <c r="K29" s="291">
        <f>J29</f>
        <v>106225</v>
      </c>
      <c r="L29" s="291">
        <v>285497</v>
      </c>
      <c r="M29" s="291">
        <f>L29</f>
        <v>285497</v>
      </c>
    </row>
    <row r="30" spans="1:13" ht="12">
      <c r="A30" s="220" t="s">
        <v>110</v>
      </c>
      <c r="B30" s="221"/>
      <c r="C30" s="221"/>
      <c r="D30" s="221"/>
      <c r="E30" s="221"/>
      <c r="F30" s="221"/>
      <c r="G30" s="221"/>
      <c r="H30" s="222"/>
      <c r="I30" s="2">
        <v>134</v>
      </c>
      <c r="J30" s="289"/>
      <c r="K30" s="289"/>
      <c r="L30" s="289"/>
      <c r="M30" s="289"/>
    </row>
    <row r="31" spans="1:13" ht="12">
      <c r="A31" s="220" t="s">
        <v>178</v>
      </c>
      <c r="B31" s="221"/>
      <c r="C31" s="221"/>
      <c r="D31" s="221"/>
      <c r="E31" s="221"/>
      <c r="F31" s="221"/>
      <c r="G31" s="221"/>
      <c r="H31" s="222"/>
      <c r="I31" s="2">
        <v>135</v>
      </c>
      <c r="J31" s="289"/>
      <c r="K31" s="289"/>
      <c r="L31" s="289"/>
      <c r="M31" s="289"/>
    </row>
    <row r="32" spans="1:13" ht="12">
      <c r="A32" s="220" t="s">
        <v>111</v>
      </c>
      <c r="B32" s="221"/>
      <c r="C32" s="221"/>
      <c r="D32" s="221"/>
      <c r="E32" s="221"/>
      <c r="F32" s="221"/>
      <c r="G32" s="221"/>
      <c r="H32" s="222"/>
      <c r="I32" s="2">
        <v>136</v>
      </c>
      <c r="J32" s="289"/>
      <c r="K32" s="289"/>
      <c r="L32" s="289"/>
      <c r="M32" s="289"/>
    </row>
    <row r="33" spans="1:13" ht="12">
      <c r="A33" s="217" t="s">
        <v>318</v>
      </c>
      <c r="B33" s="218"/>
      <c r="C33" s="218"/>
      <c r="D33" s="218"/>
      <c r="E33" s="218"/>
      <c r="F33" s="218"/>
      <c r="G33" s="218"/>
      <c r="H33" s="219"/>
      <c r="I33" s="2">
        <v>137</v>
      </c>
      <c r="J33" s="288">
        <f>SUM(J34:J37)</f>
        <v>178538</v>
      </c>
      <c r="K33" s="288">
        <f>SUM(K34:K37)</f>
        <v>178538</v>
      </c>
      <c r="L33" s="288">
        <f>SUM(L34:L37)</f>
        <v>147788</v>
      </c>
      <c r="M33" s="288">
        <f>SUM(M34:M37)</f>
        <v>147788</v>
      </c>
    </row>
    <row r="34" spans="1:13" ht="12">
      <c r="A34" s="220" t="s">
        <v>52</v>
      </c>
      <c r="B34" s="221"/>
      <c r="C34" s="221"/>
      <c r="D34" s="221"/>
      <c r="E34" s="221"/>
      <c r="F34" s="221"/>
      <c r="G34" s="221"/>
      <c r="H34" s="222"/>
      <c r="I34" s="2">
        <v>138</v>
      </c>
      <c r="J34" s="289"/>
      <c r="K34" s="289">
        <f>J34</f>
        <v>0</v>
      </c>
      <c r="L34" s="289"/>
      <c r="M34" s="289">
        <f>L34</f>
        <v>0</v>
      </c>
    </row>
    <row r="35" spans="1:13" ht="12">
      <c r="A35" s="220" t="s">
        <v>51</v>
      </c>
      <c r="B35" s="221"/>
      <c r="C35" s="221"/>
      <c r="D35" s="221"/>
      <c r="E35" s="221"/>
      <c r="F35" s="221"/>
      <c r="G35" s="221"/>
      <c r="H35" s="222"/>
      <c r="I35" s="2">
        <v>139</v>
      </c>
      <c r="J35" s="289">
        <v>178538</v>
      </c>
      <c r="K35" s="289">
        <f>J35</f>
        <v>178538</v>
      </c>
      <c r="L35" s="289">
        <v>147788</v>
      </c>
      <c r="M35" s="289">
        <f>L35</f>
        <v>147788</v>
      </c>
    </row>
    <row r="36" spans="1:13" ht="12">
      <c r="A36" s="220" t="s">
        <v>179</v>
      </c>
      <c r="B36" s="221"/>
      <c r="C36" s="221"/>
      <c r="D36" s="221"/>
      <c r="E36" s="221"/>
      <c r="F36" s="221"/>
      <c r="G36" s="221"/>
      <c r="H36" s="222"/>
      <c r="I36" s="2">
        <v>140</v>
      </c>
      <c r="J36" s="289"/>
      <c r="K36" s="289"/>
      <c r="L36" s="289"/>
      <c r="M36" s="289"/>
    </row>
    <row r="37" spans="1:13" ht="12">
      <c r="A37" s="220" t="s">
        <v>53</v>
      </c>
      <c r="B37" s="221"/>
      <c r="C37" s="221"/>
      <c r="D37" s="221"/>
      <c r="E37" s="221"/>
      <c r="F37" s="221"/>
      <c r="G37" s="221"/>
      <c r="H37" s="222"/>
      <c r="I37" s="2">
        <v>141</v>
      </c>
      <c r="J37" s="289"/>
      <c r="K37" s="289"/>
      <c r="L37" s="289"/>
      <c r="M37" s="289"/>
    </row>
    <row r="38" spans="1:13" ht="12">
      <c r="A38" s="217" t="s">
        <v>158</v>
      </c>
      <c r="B38" s="218"/>
      <c r="C38" s="218"/>
      <c r="D38" s="218"/>
      <c r="E38" s="218"/>
      <c r="F38" s="218"/>
      <c r="G38" s="218"/>
      <c r="H38" s="219"/>
      <c r="I38" s="2">
        <v>142</v>
      </c>
      <c r="J38" s="289"/>
      <c r="K38" s="289"/>
      <c r="L38" s="289"/>
      <c r="M38" s="289"/>
    </row>
    <row r="39" spans="1:13" ht="12">
      <c r="A39" s="217" t="s">
        <v>159</v>
      </c>
      <c r="B39" s="218"/>
      <c r="C39" s="218"/>
      <c r="D39" s="218"/>
      <c r="E39" s="218"/>
      <c r="F39" s="218"/>
      <c r="G39" s="218"/>
      <c r="H39" s="219"/>
      <c r="I39" s="2">
        <v>143</v>
      </c>
      <c r="J39" s="289"/>
      <c r="K39" s="289"/>
      <c r="L39" s="289"/>
      <c r="M39" s="289"/>
    </row>
    <row r="40" spans="1:13" ht="12">
      <c r="A40" s="217" t="s">
        <v>180</v>
      </c>
      <c r="B40" s="218"/>
      <c r="C40" s="218"/>
      <c r="D40" s="218"/>
      <c r="E40" s="218"/>
      <c r="F40" s="218"/>
      <c r="G40" s="218"/>
      <c r="H40" s="219"/>
      <c r="I40" s="2">
        <v>144</v>
      </c>
      <c r="J40" s="289"/>
      <c r="K40" s="289"/>
      <c r="L40" s="289"/>
      <c r="M40" s="289"/>
    </row>
    <row r="41" spans="1:13" ht="12">
      <c r="A41" s="217" t="s">
        <v>181</v>
      </c>
      <c r="B41" s="218"/>
      <c r="C41" s="218"/>
      <c r="D41" s="218"/>
      <c r="E41" s="218"/>
      <c r="F41" s="218"/>
      <c r="G41" s="218"/>
      <c r="H41" s="219"/>
      <c r="I41" s="2">
        <v>145</v>
      </c>
      <c r="J41" s="289"/>
      <c r="K41" s="289"/>
      <c r="L41" s="289"/>
      <c r="M41" s="289"/>
    </row>
    <row r="42" spans="1:13" ht="12">
      <c r="A42" s="217" t="s">
        <v>319</v>
      </c>
      <c r="B42" s="218"/>
      <c r="C42" s="218"/>
      <c r="D42" s="218"/>
      <c r="E42" s="218"/>
      <c r="F42" s="218"/>
      <c r="G42" s="218"/>
      <c r="H42" s="219"/>
      <c r="I42" s="2">
        <v>146</v>
      </c>
      <c r="J42" s="288">
        <f>J7+J27+J38+J40</f>
        <v>28344780</v>
      </c>
      <c r="K42" s="288">
        <f>K7+K27+K38+K40</f>
        <v>28344780</v>
      </c>
      <c r="L42" s="288">
        <f>L7+L27+L38+L40</f>
        <v>24079470</v>
      </c>
      <c r="M42" s="288">
        <f>M7+M27+M38+M40</f>
        <v>24079470</v>
      </c>
    </row>
    <row r="43" spans="1:13" ht="12">
      <c r="A43" s="217" t="s">
        <v>320</v>
      </c>
      <c r="B43" s="218"/>
      <c r="C43" s="218"/>
      <c r="D43" s="218"/>
      <c r="E43" s="218"/>
      <c r="F43" s="218"/>
      <c r="G43" s="218"/>
      <c r="H43" s="219"/>
      <c r="I43" s="2">
        <v>147</v>
      </c>
      <c r="J43" s="288">
        <f>J10+J33+J39+J41</f>
        <v>26396886</v>
      </c>
      <c r="K43" s="288">
        <f>K10+K33+K39+K41</f>
        <v>26396886</v>
      </c>
      <c r="L43" s="288">
        <f>L10+L33+L39+L41</f>
        <v>24485550</v>
      </c>
      <c r="M43" s="288">
        <f>M10+M33+M39+M41</f>
        <v>24485550</v>
      </c>
    </row>
    <row r="44" spans="1:13" ht="12">
      <c r="A44" s="217" t="s">
        <v>321</v>
      </c>
      <c r="B44" s="218"/>
      <c r="C44" s="218"/>
      <c r="D44" s="218"/>
      <c r="E44" s="218"/>
      <c r="F44" s="218"/>
      <c r="G44" s="218"/>
      <c r="H44" s="219"/>
      <c r="I44" s="2">
        <v>148</v>
      </c>
      <c r="J44" s="288">
        <f>J42-J43</f>
        <v>1947894</v>
      </c>
      <c r="K44" s="288">
        <f>K42-K43</f>
        <v>1947894</v>
      </c>
      <c r="L44" s="288">
        <f>L42-L43</f>
        <v>-406080</v>
      </c>
      <c r="M44" s="288">
        <f>M42-M43</f>
        <v>-406080</v>
      </c>
    </row>
    <row r="45" spans="1:13" ht="12">
      <c r="A45" s="229" t="s">
        <v>174</v>
      </c>
      <c r="B45" s="230"/>
      <c r="C45" s="230"/>
      <c r="D45" s="230"/>
      <c r="E45" s="230"/>
      <c r="F45" s="230"/>
      <c r="G45" s="230"/>
      <c r="H45" s="231"/>
      <c r="I45" s="2">
        <v>149</v>
      </c>
      <c r="J45" s="292">
        <f>IF(J42&gt;J43,J42-J43,0)</f>
        <v>1947894</v>
      </c>
      <c r="K45" s="292">
        <f>IF(K42&gt;K43,K42-K43,0)</f>
        <v>1947894</v>
      </c>
      <c r="L45" s="292">
        <f>IF(L42&gt;L43,L42-L43,0)</f>
        <v>0</v>
      </c>
      <c r="M45" s="292">
        <f>IF(M42&gt;M43,M42-M43,0)</f>
        <v>0</v>
      </c>
    </row>
    <row r="46" spans="1:13" ht="12">
      <c r="A46" s="229" t="s">
        <v>175</v>
      </c>
      <c r="B46" s="230"/>
      <c r="C46" s="230"/>
      <c r="D46" s="230"/>
      <c r="E46" s="230"/>
      <c r="F46" s="230"/>
      <c r="G46" s="230"/>
      <c r="H46" s="231"/>
      <c r="I46" s="2">
        <v>150</v>
      </c>
      <c r="J46" s="292"/>
      <c r="K46" s="292"/>
      <c r="L46" s="292"/>
      <c r="M46" s="292"/>
    </row>
    <row r="47" spans="1:13" ht="12">
      <c r="A47" s="217" t="s">
        <v>173</v>
      </c>
      <c r="B47" s="218"/>
      <c r="C47" s="218"/>
      <c r="D47" s="218"/>
      <c r="E47" s="218"/>
      <c r="F47" s="218"/>
      <c r="G47" s="218"/>
      <c r="H47" s="219"/>
      <c r="I47" s="2">
        <v>151</v>
      </c>
      <c r="J47" s="289"/>
      <c r="K47" s="289"/>
      <c r="L47" s="289"/>
      <c r="M47" s="289"/>
    </row>
    <row r="48" spans="1:13" ht="12">
      <c r="A48" s="217" t="s">
        <v>322</v>
      </c>
      <c r="B48" s="218"/>
      <c r="C48" s="218"/>
      <c r="D48" s="218"/>
      <c r="E48" s="218"/>
      <c r="F48" s="218"/>
      <c r="G48" s="218"/>
      <c r="H48" s="219"/>
      <c r="I48" s="2">
        <v>152</v>
      </c>
      <c r="J48" s="288">
        <f>J44-J47</f>
        <v>1947894</v>
      </c>
      <c r="K48" s="288">
        <f>K44-K47</f>
        <v>1947894</v>
      </c>
      <c r="L48" s="288">
        <f>L44-L47</f>
        <v>-406080</v>
      </c>
      <c r="M48" s="288">
        <f>M44-M47</f>
        <v>-406080</v>
      </c>
    </row>
    <row r="49" spans="1:13" ht="12">
      <c r="A49" s="229" t="s">
        <v>156</v>
      </c>
      <c r="B49" s="230"/>
      <c r="C49" s="230"/>
      <c r="D49" s="230"/>
      <c r="E49" s="230"/>
      <c r="F49" s="230"/>
      <c r="G49" s="230"/>
      <c r="H49" s="231"/>
      <c r="I49" s="2">
        <v>153</v>
      </c>
      <c r="J49" s="292">
        <f>IF(J48&gt;0,J48,0)</f>
        <v>1947894</v>
      </c>
      <c r="K49" s="292">
        <f>IF(K48&gt;0,K48,0)</f>
        <v>1947894</v>
      </c>
      <c r="L49" s="292">
        <f>IF(L48&gt;0,L48,0)</f>
        <v>0</v>
      </c>
      <c r="M49" s="292">
        <f>IF(M48&gt;0,M48,0)</f>
        <v>0</v>
      </c>
    </row>
    <row r="50" spans="1:13" ht="12">
      <c r="A50" s="293" t="s">
        <v>176</v>
      </c>
      <c r="B50" s="294"/>
      <c r="C50" s="294"/>
      <c r="D50" s="294"/>
      <c r="E50" s="294"/>
      <c r="F50" s="294"/>
      <c r="G50" s="294"/>
      <c r="H50" s="295"/>
      <c r="I50" s="3">
        <v>154</v>
      </c>
      <c r="J50" s="296"/>
      <c r="K50" s="296"/>
      <c r="L50" s="297">
        <f>L47-L44</f>
        <v>406080</v>
      </c>
      <c r="M50" s="297">
        <f>M47-M44</f>
        <v>406080</v>
      </c>
    </row>
    <row r="51" spans="1:13" ht="12.75" customHeight="1" hidden="1" outlineLevel="1">
      <c r="A51" s="245" t="s">
        <v>261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 hidden="1" outlineLevel="1">
      <c r="A52" s="298" t="s">
        <v>151</v>
      </c>
      <c r="B52" s="298"/>
      <c r="C52" s="298"/>
      <c r="D52" s="298"/>
      <c r="E52" s="298"/>
      <c r="F52" s="298"/>
      <c r="G52" s="298"/>
      <c r="H52" s="298"/>
      <c r="I52" s="299"/>
      <c r="J52" s="300"/>
      <c r="K52" s="300"/>
      <c r="L52" s="299"/>
      <c r="M52" s="301"/>
    </row>
    <row r="53" spans="1:13" ht="12" hidden="1" outlineLevel="1">
      <c r="A53" s="302" t="s">
        <v>189</v>
      </c>
      <c r="B53" s="302"/>
      <c r="C53" s="302"/>
      <c r="D53" s="302"/>
      <c r="E53" s="302"/>
      <c r="F53" s="302"/>
      <c r="G53" s="302"/>
      <c r="H53" s="302"/>
      <c r="I53" s="303">
        <v>155</v>
      </c>
      <c r="J53" s="300"/>
      <c r="K53" s="300"/>
      <c r="L53" s="289"/>
      <c r="M53" s="289"/>
    </row>
    <row r="54" spans="1:13" ht="12" hidden="1" outlineLevel="1">
      <c r="A54" s="302" t="s">
        <v>190</v>
      </c>
      <c r="B54" s="302"/>
      <c r="C54" s="302"/>
      <c r="D54" s="302"/>
      <c r="E54" s="302"/>
      <c r="F54" s="302"/>
      <c r="G54" s="302"/>
      <c r="H54" s="302"/>
      <c r="I54" s="303">
        <v>156</v>
      </c>
      <c r="J54" s="300"/>
      <c r="K54" s="300"/>
      <c r="L54" s="289"/>
      <c r="M54" s="289"/>
    </row>
    <row r="55" spans="1:13" ht="12.75" customHeight="1" hidden="1" outlineLevel="1">
      <c r="A55" s="298" t="s">
        <v>153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</row>
    <row r="56" spans="1:13" ht="12" hidden="1" outlineLevel="1">
      <c r="A56" s="298" t="s">
        <v>164</v>
      </c>
      <c r="B56" s="298"/>
      <c r="C56" s="298"/>
      <c r="D56" s="298"/>
      <c r="E56" s="298"/>
      <c r="F56" s="298"/>
      <c r="G56" s="298"/>
      <c r="H56" s="298"/>
      <c r="I56" s="303">
        <v>157</v>
      </c>
      <c r="J56" s="300"/>
      <c r="K56" s="300"/>
      <c r="L56" s="289"/>
      <c r="M56" s="289"/>
    </row>
    <row r="57" spans="1:13" ht="12" hidden="1" outlineLevel="1">
      <c r="A57" s="298" t="s">
        <v>323</v>
      </c>
      <c r="B57" s="298"/>
      <c r="C57" s="298"/>
      <c r="D57" s="298"/>
      <c r="E57" s="298"/>
      <c r="F57" s="298"/>
      <c r="G57" s="298"/>
      <c r="H57" s="298"/>
      <c r="I57" s="303">
        <v>158</v>
      </c>
      <c r="J57" s="300"/>
      <c r="K57" s="300"/>
      <c r="L57" s="292">
        <f>SUM(L58:L64)</f>
        <v>0</v>
      </c>
      <c r="M57" s="292">
        <f>SUM(M58:M64)</f>
        <v>0</v>
      </c>
    </row>
    <row r="58" spans="1:13" ht="12" hidden="1" outlineLevel="1">
      <c r="A58" s="298" t="s">
        <v>183</v>
      </c>
      <c r="B58" s="298"/>
      <c r="C58" s="298"/>
      <c r="D58" s="298"/>
      <c r="E58" s="298"/>
      <c r="F58" s="298"/>
      <c r="G58" s="298"/>
      <c r="H58" s="298"/>
      <c r="I58" s="303">
        <v>159</v>
      </c>
      <c r="J58" s="300"/>
      <c r="K58" s="300"/>
      <c r="L58" s="289"/>
      <c r="M58" s="289"/>
    </row>
    <row r="59" spans="1:13" ht="12" hidden="1" outlineLevel="1">
      <c r="A59" s="298" t="s">
        <v>184</v>
      </c>
      <c r="B59" s="298"/>
      <c r="C59" s="298"/>
      <c r="D59" s="298"/>
      <c r="E59" s="298"/>
      <c r="F59" s="298"/>
      <c r="G59" s="298"/>
      <c r="H59" s="298"/>
      <c r="I59" s="303">
        <v>160</v>
      </c>
      <c r="J59" s="300"/>
      <c r="K59" s="300"/>
      <c r="L59" s="289"/>
      <c r="M59" s="289"/>
    </row>
    <row r="60" spans="1:13" ht="12" hidden="1" outlineLevel="1">
      <c r="A60" s="298" t="s">
        <v>34</v>
      </c>
      <c r="B60" s="298"/>
      <c r="C60" s="298"/>
      <c r="D60" s="298"/>
      <c r="E60" s="298"/>
      <c r="F60" s="298"/>
      <c r="G60" s="298"/>
      <c r="H60" s="298"/>
      <c r="I60" s="303">
        <v>161</v>
      </c>
      <c r="J60" s="300"/>
      <c r="K60" s="300"/>
      <c r="L60" s="289"/>
      <c r="M60" s="289"/>
    </row>
    <row r="61" spans="1:13" ht="12" hidden="1" outlineLevel="1">
      <c r="A61" s="298" t="s">
        <v>185</v>
      </c>
      <c r="B61" s="298"/>
      <c r="C61" s="298"/>
      <c r="D61" s="298"/>
      <c r="E61" s="298"/>
      <c r="F61" s="298"/>
      <c r="G61" s="298"/>
      <c r="H61" s="298"/>
      <c r="I61" s="303">
        <v>162</v>
      </c>
      <c r="J61" s="300"/>
      <c r="K61" s="300"/>
      <c r="L61" s="289"/>
      <c r="M61" s="289"/>
    </row>
    <row r="62" spans="1:13" ht="12" hidden="1" outlineLevel="1">
      <c r="A62" s="298" t="s">
        <v>186</v>
      </c>
      <c r="B62" s="298"/>
      <c r="C62" s="298"/>
      <c r="D62" s="298"/>
      <c r="E62" s="298"/>
      <c r="F62" s="298"/>
      <c r="G62" s="298"/>
      <c r="H62" s="298"/>
      <c r="I62" s="303">
        <v>163</v>
      </c>
      <c r="J62" s="300"/>
      <c r="K62" s="300"/>
      <c r="L62" s="289"/>
      <c r="M62" s="289"/>
    </row>
    <row r="63" spans="1:13" ht="12" hidden="1" outlineLevel="1">
      <c r="A63" s="298" t="s">
        <v>187</v>
      </c>
      <c r="B63" s="298"/>
      <c r="C63" s="298"/>
      <c r="D63" s="298"/>
      <c r="E63" s="298"/>
      <c r="F63" s="298"/>
      <c r="G63" s="298"/>
      <c r="H63" s="298"/>
      <c r="I63" s="303">
        <v>164</v>
      </c>
      <c r="J63" s="300"/>
      <c r="K63" s="300"/>
      <c r="L63" s="289"/>
      <c r="M63" s="289"/>
    </row>
    <row r="64" spans="1:13" ht="12" hidden="1" outlineLevel="1">
      <c r="A64" s="298" t="s">
        <v>188</v>
      </c>
      <c r="B64" s="298"/>
      <c r="C64" s="298"/>
      <c r="D64" s="298"/>
      <c r="E64" s="298"/>
      <c r="F64" s="298"/>
      <c r="G64" s="298"/>
      <c r="H64" s="298"/>
      <c r="I64" s="303">
        <v>165</v>
      </c>
      <c r="J64" s="300"/>
      <c r="K64" s="300"/>
      <c r="L64" s="289"/>
      <c r="M64" s="289"/>
    </row>
    <row r="65" spans="1:13" ht="12" hidden="1" outlineLevel="1">
      <c r="A65" s="298" t="s">
        <v>177</v>
      </c>
      <c r="B65" s="298"/>
      <c r="C65" s="298"/>
      <c r="D65" s="298"/>
      <c r="E65" s="298"/>
      <c r="F65" s="298"/>
      <c r="G65" s="298"/>
      <c r="H65" s="298"/>
      <c r="I65" s="303">
        <v>166</v>
      </c>
      <c r="J65" s="300"/>
      <c r="K65" s="300"/>
      <c r="L65" s="289"/>
      <c r="M65" s="289"/>
    </row>
    <row r="66" spans="1:13" ht="12" hidden="1" outlineLevel="1">
      <c r="A66" s="298" t="s">
        <v>324</v>
      </c>
      <c r="B66" s="298"/>
      <c r="C66" s="298"/>
      <c r="D66" s="298"/>
      <c r="E66" s="298"/>
      <c r="F66" s="298"/>
      <c r="G66" s="298"/>
      <c r="H66" s="298"/>
      <c r="I66" s="303">
        <v>167</v>
      </c>
      <c r="J66" s="300"/>
      <c r="K66" s="300"/>
      <c r="L66" s="292">
        <f>L57-L65</f>
        <v>0</v>
      </c>
      <c r="M66" s="292">
        <f>M57-M65</f>
        <v>0</v>
      </c>
    </row>
    <row r="67" spans="1:13" ht="12" hidden="1" outlineLevel="1">
      <c r="A67" s="298" t="s">
        <v>157</v>
      </c>
      <c r="B67" s="298"/>
      <c r="C67" s="298"/>
      <c r="D67" s="298"/>
      <c r="E67" s="298"/>
      <c r="F67" s="298"/>
      <c r="G67" s="298"/>
      <c r="H67" s="298"/>
      <c r="I67" s="303">
        <v>168</v>
      </c>
      <c r="J67" s="300"/>
      <c r="K67" s="300"/>
      <c r="L67" s="292">
        <f>L56+L66</f>
        <v>0</v>
      </c>
      <c r="M67" s="292">
        <f>M56+M66</f>
        <v>0</v>
      </c>
    </row>
    <row r="68" spans="1:13" ht="12.75" customHeight="1" hidden="1" outlineLevel="1">
      <c r="A68" s="298" t="s">
        <v>262</v>
      </c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</row>
    <row r="69" spans="1:13" ht="12.75" customHeight="1" hidden="1" outlineLevel="1">
      <c r="A69" s="298" t="s">
        <v>152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</row>
    <row r="70" spans="1:13" ht="12" hidden="1" outlineLevel="1">
      <c r="A70" s="302" t="s">
        <v>189</v>
      </c>
      <c r="B70" s="302"/>
      <c r="C70" s="302"/>
      <c r="D70" s="302"/>
      <c r="E70" s="302"/>
      <c r="F70" s="302"/>
      <c r="G70" s="302"/>
      <c r="H70" s="302"/>
      <c r="I70" s="303">
        <v>169</v>
      </c>
      <c r="J70" s="300"/>
      <c r="K70" s="300"/>
      <c r="L70" s="289"/>
      <c r="M70" s="289"/>
    </row>
    <row r="71" spans="1:13" ht="12" hidden="1" outlineLevel="1">
      <c r="A71" s="302" t="s">
        <v>190</v>
      </c>
      <c r="B71" s="302"/>
      <c r="C71" s="302"/>
      <c r="D71" s="302"/>
      <c r="E71" s="302"/>
      <c r="F71" s="302"/>
      <c r="G71" s="302"/>
      <c r="H71" s="302"/>
      <c r="I71" s="303">
        <v>170</v>
      </c>
      <c r="J71" s="300"/>
      <c r="K71" s="300"/>
      <c r="L71" s="289"/>
      <c r="M71" s="289"/>
    </row>
    <row r="72" ht="12" collapsed="1"/>
    <row r="73" ht="12">
      <c r="M73" s="304"/>
    </row>
  </sheetData>
  <sheetProtection/>
  <mergeCells count="73">
    <mergeCell ref="A3:M3"/>
    <mergeCell ref="A4:H4"/>
    <mergeCell ref="A6:H6"/>
    <mergeCell ref="A7:H7"/>
    <mergeCell ref="A8:H8"/>
    <mergeCell ref="L4:M4"/>
    <mergeCell ref="A5:H5"/>
    <mergeCell ref="J4:K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47 J47 L56:M57 L53:L54 L66:M67 L58:L65 L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3 L48:M50 L12:L41 K22 J7:J10 K16 J12:J45 K12 K7 K10 J48:K49 K33 M27 M22 M7 M16 K27 M12 J46:M46 L7:L10 M10 K42:M45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="110" zoomScaleSheetLayoutView="110" zoomScalePageLayoutView="0" workbookViewId="0" topLeftCell="A1">
      <selection activeCell="K55" sqref="K55"/>
    </sheetView>
  </sheetViews>
  <sheetFormatPr defaultColWidth="9.140625" defaultRowHeight="12.75"/>
  <cols>
    <col min="1" max="7" width="9.140625" style="17" customWidth="1"/>
    <col min="8" max="8" width="6.421875" style="17" customWidth="1"/>
    <col min="9" max="12" width="9.140625" style="17" customWidth="1"/>
    <col min="13" max="13" width="10.28125" style="17" bestFit="1" customWidth="1"/>
    <col min="14" max="16384" width="9.140625" style="17" customWidth="1"/>
  </cols>
  <sheetData>
    <row r="1" spans="1:11" ht="12.75" customHeight="1">
      <c r="A1" s="252" t="s">
        <v>131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249" t="s">
        <v>284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33.75">
      <c r="A5" s="254" t="s">
        <v>45</v>
      </c>
      <c r="B5" s="254"/>
      <c r="C5" s="254"/>
      <c r="D5" s="254"/>
      <c r="E5" s="254"/>
      <c r="F5" s="254"/>
      <c r="G5" s="254"/>
      <c r="H5" s="254"/>
      <c r="I5" s="20" t="s">
        <v>231</v>
      </c>
      <c r="J5" s="21" t="s">
        <v>267</v>
      </c>
      <c r="K5" s="21" t="s">
        <v>268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22">
        <v>2</v>
      </c>
      <c r="J6" s="23" t="s">
        <v>234</v>
      </c>
      <c r="K6" s="23" t="s">
        <v>235</v>
      </c>
    </row>
    <row r="7" spans="1:11" ht="12.75">
      <c r="A7" s="245" t="s">
        <v>125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</row>
    <row r="8" spans="1:11" ht="12.75">
      <c r="A8" s="220" t="s">
        <v>29</v>
      </c>
      <c r="B8" s="221"/>
      <c r="C8" s="221"/>
      <c r="D8" s="221"/>
      <c r="E8" s="221"/>
      <c r="F8" s="221"/>
      <c r="G8" s="221"/>
      <c r="H8" s="221"/>
      <c r="I8" s="2">
        <v>1</v>
      </c>
      <c r="J8" s="6">
        <v>1947894</v>
      </c>
      <c r="K8" s="6">
        <v>-406080</v>
      </c>
    </row>
    <row r="9" spans="1:11" ht="12.75">
      <c r="A9" s="220" t="s">
        <v>30</v>
      </c>
      <c r="B9" s="221"/>
      <c r="C9" s="221"/>
      <c r="D9" s="221"/>
      <c r="E9" s="221"/>
      <c r="F9" s="221"/>
      <c r="G9" s="221"/>
      <c r="H9" s="221"/>
      <c r="I9" s="2">
        <v>2</v>
      </c>
      <c r="J9" s="6">
        <v>2292085</v>
      </c>
      <c r="K9" s="6">
        <v>2278451</v>
      </c>
    </row>
    <row r="10" spans="1:11" ht="12.75">
      <c r="A10" s="220" t="s">
        <v>31</v>
      </c>
      <c r="B10" s="221"/>
      <c r="C10" s="221"/>
      <c r="D10" s="221"/>
      <c r="E10" s="221"/>
      <c r="F10" s="221"/>
      <c r="G10" s="221"/>
      <c r="H10" s="221"/>
      <c r="I10" s="2">
        <v>3</v>
      </c>
      <c r="J10" s="6">
        <v>2017341</v>
      </c>
      <c r="K10" s="6">
        <v>750124</v>
      </c>
    </row>
    <row r="11" spans="1:11" ht="12.75">
      <c r="A11" s="220" t="s">
        <v>32</v>
      </c>
      <c r="B11" s="221"/>
      <c r="C11" s="221"/>
      <c r="D11" s="221"/>
      <c r="E11" s="221"/>
      <c r="F11" s="221"/>
      <c r="G11" s="221"/>
      <c r="H11" s="221"/>
      <c r="I11" s="2">
        <v>4</v>
      </c>
      <c r="J11" s="6">
        <v>1083255</v>
      </c>
      <c r="K11" s="6">
        <v>729111</v>
      </c>
    </row>
    <row r="12" spans="1:11" ht="12.75">
      <c r="A12" s="220" t="s">
        <v>33</v>
      </c>
      <c r="B12" s="221"/>
      <c r="C12" s="221"/>
      <c r="D12" s="221"/>
      <c r="E12" s="221"/>
      <c r="F12" s="221"/>
      <c r="G12" s="221"/>
      <c r="H12" s="221"/>
      <c r="I12" s="2">
        <v>5</v>
      </c>
      <c r="J12" s="6">
        <v>870815</v>
      </c>
      <c r="K12" s="6"/>
    </row>
    <row r="13" spans="1:11" ht="12.75">
      <c r="A13" s="220" t="s">
        <v>37</v>
      </c>
      <c r="B13" s="221"/>
      <c r="C13" s="221"/>
      <c r="D13" s="221"/>
      <c r="E13" s="221"/>
      <c r="F13" s="221"/>
      <c r="G13" s="221"/>
      <c r="H13" s="221"/>
      <c r="I13" s="2">
        <v>6</v>
      </c>
      <c r="J13" s="6">
        <v>5310834</v>
      </c>
      <c r="K13" s="6">
        <v>1223989</v>
      </c>
    </row>
    <row r="14" spans="1:11" ht="12.75">
      <c r="A14" s="217" t="s">
        <v>126</v>
      </c>
      <c r="B14" s="218"/>
      <c r="C14" s="218"/>
      <c r="D14" s="218"/>
      <c r="E14" s="218"/>
      <c r="F14" s="218"/>
      <c r="G14" s="218"/>
      <c r="H14" s="218"/>
      <c r="I14" s="2">
        <v>7</v>
      </c>
      <c r="J14" s="129">
        <f>SUM(J8:J13)</f>
        <v>13522224</v>
      </c>
      <c r="K14" s="129">
        <f>SUM(K8:K13)</f>
        <v>4575595</v>
      </c>
    </row>
    <row r="15" spans="1:11" ht="12.75">
      <c r="A15" s="220" t="s">
        <v>38</v>
      </c>
      <c r="B15" s="221"/>
      <c r="C15" s="221"/>
      <c r="D15" s="221"/>
      <c r="E15" s="221"/>
      <c r="F15" s="221"/>
      <c r="G15" s="221"/>
      <c r="H15" s="221"/>
      <c r="I15" s="2">
        <v>8</v>
      </c>
      <c r="J15" s="6"/>
      <c r="K15" s="6">
        <v>1234447</v>
      </c>
    </row>
    <row r="16" spans="1:11" ht="12.75">
      <c r="A16" s="220" t="s">
        <v>39</v>
      </c>
      <c r="B16" s="221"/>
      <c r="C16" s="221"/>
      <c r="D16" s="221"/>
      <c r="E16" s="221"/>
      <c r="F16" s="221"/>
      <c r="G16" s="221"/>
      <c r="H16" s="221"/>
      <c r="I16" s="2">
        <v>9</v>
      </c>
      <c r="J16" s="6"/>
      <c r="K16" s="6">
        <v>1525576</v>
      </c>
    </row>
    <row r="17" spans="1:11" ht="12.75">
      <c r="A17" s="220" t="s">
        <v>40</v>
      </c>
      <c r="B17" s="221"/>
      <c r="C17" s="221"/>
      <c r="D17" s="221"/>
      <c r="E17" s="221"/>
      <c r="F17" s="221"/>
      <c r="G17" s="221"/>
      <c r="H17" s="221"/>
      <c r="I17" s="2">
        <v>10</v>
      </c>
      <c r="J17" s="6"/>
      <c r="K17" s="6">
        <v>296543</v>
      </c>
    </row>
    <row r="18" spans="1:13" ht="12.75">
      <c r="A18" s="220" t="s">
        <v>41</v>
      </c>
      <c r="B18" s="221"/>
      <c r="C18" s="221"/>
      <c r="D18" s="221"/>
      <c r="E18" s="221"/>
      <c r="F18" s="221"/>
      <c r="G18" s="221"/>
      <c r="H18" s="221"/>
      <c r="I18" s="2">
        <v>11</v>
      </c>
      <c r="J18" s="6">
        <v>358063</v>
      </c>
      <c r="K18" s="6">
        <v>1257294</v>
      </c>
      <c r="M18" s="115"/>
    </row>
    <row r="19" spans="1:11" ht="12.75">
      <c r="A19" s="217" t="s">
        <v>127</v>
      </c>
      <c r="B19" s="218"/>
      <c r="C19" s="218"/>
      <c r="D19" s="218"/>
      <c r="E19" s="218"/>
      <c r="F19" s="218"/>
      <c r="G19" s="218"/>
      <c r="H19" s="218"/>
      <c r="I19" s="2">
        <v>12</v>
      </c>
      <c r="J19" s="129">
        <f>SUM(J15:J18)</f>
        <v>358063</v>
      </c>
      <c r="K19" s="129">
        <f>SUM(K15:K18)</f>
        <v>4313860</v>
      </c>
    </row>
    <row r="20" spans="1:11" ht="12.75">
      <c r="A20" s="217" t="s">
        <v>25</v>
      </c>
      <c r="B20" s="218"/>
      <c r="C20" s="218"/>
      <c r="D20" s="218"/>
      <c r="E20" s="218"/>
      <c r="F20" s="218"/>
      <c r="G20" s="218"/>
      <c r="H20" s="218"/>
      <c r="I20" s="2">
        <v>13</v>
      </c>
      <c r="J20" s="129">
        <f>IF(J14&gt;J19,J14-J19,0)</f>
        <v>13164161</v>
      </c>
      <c r="K20" s="129">
        <f>IF(K14&gt;K19,K14-K19,0)</f>
        <v>261735</v>
      </c>
    </row>
    <row r="21" spans="1:11" ht="12.75">
      <c r="A21" s="217" t="s">
        <v>26</v>
      </c>
      <c r="B21" s="218"/>
      <c r="C21" s="218"/>
      <c r="D21" s="218"/>
      <c r="E21" s="218"/>
      <c r="F21" s="218"/>
      <c r="G21" s="218"/>
      <c r="H21" s="218"/>
      <c r="I21" s="2">
        <v>14</v>
      </c>
      <c r="J21" s="129">
        <f>IF(J19&gt;J14,J19-J14,0)</f>
        <v>0</v>
      </c>
      <c r="K21" s="129">
        <f>IF(K19&gt;K14,K19-K14,0)</f>
        <v>0</v>
      </c>
    </row>
    <row r="22" spans="1:11" ht="12.75">
      <c r="A22" s="245" t="s">
        <v>128</v>
      </c>
      <c r="B22" s="246"/>
      <c r="C22" s="246"/>
      <c r="D22" s="246"/>
      <c r="E22" s="246"/>
      <c r="F22" s="246"/>
      <c r="G22" s="246"/>
      <c r="H22" s="246"/>
      <c r="I22" s="247"/>
      <c r="J22" s="247"/>
      <c r="K22" s="248"/>
    </row>
    <row r="23" spans="1:11" ht="12.75">
      <c r="A23" s="220" t="s">
        <v>142</v>
      </c>
      <c r="B23" s="221"/>
      <c r="C23" s="221"/>
      <c r="D23" s="221"/>
      <c r="E23" s="221"/>
      <c r="F23" s="221"/>
      <c r="G23" s="221"/>
      <c r="H23" s="221"/>
      <c r="I23" s="2">
        <v>15</v>
      </c>
      <c r="J23" s="6"/>
      <c r="K23" s="6"/>
    </row>
    <row r="24" spans="1:11" ht="12.75">
      <c r="A24" s="220" t="s">
        <v>143</v>
      </c>
      <c r="B24" s="221"/>
      <c r="C24" s="221"/>
      <c r="D24" s="221"/>
      <c r="E24" s="221"/>
      <c r="F24" s="221"/>
      <c r="G24" s="221"/>
      <c r="H24" s="221"/>
      <c r="I24" s="2">
        <v>16</v>
      </c>
      <c r="J24" s="34"/>
      <c r="K24" s="34"/>
    </row>
    <row r="25" spans="1:11" ht="12.75">
      <c r="A25" s="220" t="s">
        <v>144</v>
      </c>
      <c r="B25" s="221"/>
      <c r="C25" s="221"/>
      <c r="D25" s="221"/>
      <c r="E25" s="221"/>
      <c r="F25" s="221"/>
      <c r="G25" s="221"/>
      <c r="H25" s="221"/>
      <c r="I25" s="2">
        <v>17</v>
      </c>
      <c r="J25" s="6"/>
      <c r="K25" s="6"/>
    </row>
    <row r="26" spans="1:11" ht="12.75">
      <c r="A26" s="220" t="s">
        <v>145</v>
      </c>
      <c r="B26" s="221"/>
      <c r="C26" s="221"/>
      <c r="D26" s="221"/>
      <c r="E26" s="221"/>
      <c r="F26" s="221"/>
      <c r="G26" s="221"/>
      <c r="H26" s="221"/>
      <c r="I26" s="2">
        <v>18</v>
      </c>
      <c r="J26" s="6"/>
      <c r="K26" s="6"/>
    </row>
    <row r="27" spans="1:11" ht="12.75">
      <c r="A27" s="220" t="s">
        <v>146</v>
      </c>
      <c r="B27" s="221"/>
      <c r="C27" s="221"/>
      <c r="D27" s="221"/>
      <c r="E27" s="221"/>
      <c r="F27" s="221"/>
      <c r="G27" s="221"/>
      <c r="H27" s="221"/>
      <c r="I27" s="2">
        <v>19</v>
      </c>
      <c r="J27" s="6"/>
      <c r="K27" s="6"/>
    </row>
    <row r="28" spans="1:11" ht="12.75">
      <c r="A28" s="217" t="s">
        <v>132</v>
      </c>
      <c r="B28" s="218"/>
      <c r="C28" s="218"/>
      <c r="D28" s="218"/>
      <c r="E28" s="218"/>
      <c r="F28" s="218"/>
      <c r="G28" s="218"/>
      <c r="H28" s="218"/>
      <c r="I28" s="2">
        <v>20</v>
      </c>
      <c r="J28" s="129">
        <f>SUM(J23:J27)</f>
        <v>0</v>
      </c>
      <c r="K28" s="129">
        <f>SUM(K23:K27)</f>
        <v>0</v>
      </c>
    </row>
    <row r="29" spans="1:11" ht="12.75">
      <c r="A29" s="220" t="s">
        <v>96</v>
      </c>
      <c r="B29" s="221"/>
      <c r="C29" s="221"/>
      <c r="D29" s="221"/>
      <c r="E29" s="221"/>
      <c r="F29" s="221"/>
      <c r="G29" s="221"/>
      <c r="H29" s="221"/>
      <c r="I29" s="2">
        <v>21</v>
      </c>
      <c r="J29" s="6">
        <v>78779</v>
      </c>
      <c r="K29" s="6">
        <v>264064</v>
      </c>
    </row>
    <row r="30" spans="1:11" ht="12.75">
      <c r="A30" s="220" t="s">
        <v>97</v>
      </c>
      <c r="B30" s="221"/>
      <c r="C30" s="221"/>
      <c r="D30" s="221"/>
      <c r="E30" s="221"/>
      <c r="F30" s="221"/>
      <c r="G30" s="221"/>
      <c r="H30" s="221"/>
      <c r="I30" s="2">
        <v>22</v>
      </c>
      <c r="J30" s="6"/>
      <c r="K30" s="6"/>
    </row>
    <row r="31" spans="1:11" ht="12.75">
      <c r="A31" s="220" t="s">
        <v>9</v>
      </c>
      <c r="B31" s="221"/>
      <c r="C31" s="221"/>
      <c r="D31" s="221"/>
      <c r="E31" s="221"/>
      <c r="F31" s="221"/>
      <c r="G31" s="221"/>
      <c r="H31" s="221"/>
      <c r="I31" s="2">
        <v>23</v>
      </c>
      <c r="J31" s="6">
        <v>67000</v>
      </c>
      <c r="K31" s="6"/>
    </row>
    <row r="32" spans="1:11" ht="12.75">
      <c r="A32" s="217" t="s">
        <v>2</v>
      </c>
      <c r="B32" s="218"/>
      <c r="C32" s="218"/>
      <c r="D32" s="218"/>
      <c r="E32" s="218"/>
      <c r="F32" s="218"/>
      <c r="G32" s="218"/>
      <c r="H32" s="218"/>
      <c r="I32" s="2">
        <v>24</v>
      </c>
      <c r="J32" s="129">
        <f>SUM(J29:J31)</f>
        <v>145779</v>
      </c>
      <c r="K32" s="129">
        <f>SUM(K29:K31)</f>
        <v>264064</v>
      </c>
    </row>
    <row r="33" spans="1:11" ht="12.75">
      <c r="A33" s="217" t="s">
        <v>27</v>
      </c>
      <c r="B33" s="218"/>
      <c r="C33" s="218"/>
      <c r="D33" s="218"/>
      <c r="E33" s="218"/>
      <c r="F33" s="218"/>
      <c r="G33" s="218"/>
      <c r="H33" s="218"/>
      <c r="I33" s="2">
        <v>25</v>
      </c>
      <c r="J33" s="129">
        <f>IF(J28&gt;J32,J28-J32,0)</f>
        <v>0</v>
      </c>
      <c r="K33" s="129">
        <f>IF(K28&gt;K32,K28-K32,0)</f>
        <v>0</v>
      </c>
    </row>
    <row r="34" spans="1:11" ht="12.75">
      <c r="A34" s="217" t="s">
        <v>28</v>
      </c>
      <c r="B34" s="218"/>
      <c r="C34" s="218"/>
      <c r="D34" s="218"/>
      <c r="E34" s="218"/>
      <c r="F34" s="218"/>
      <c r="G34" s="218"/>
      <c r="H34" s="218"/>
      <c r="I34" s="2">
        <v>26</v>
      </c>
      <c r="J34" s="129">
        <f>IF(J32&gt;J28,J32-J28,0)</f>
        <v>145779</v>
      </c>
      <c r="K34" s="129">
        <f>IF(K32&gt;K28,K32-K28,0)</f>
        <v>264064</v>
      </c>
    </row>
    <row r="35" spans="1:11" ht="12.75">
      <c r="A35" s="245" t="s">
        <v>129</v>
      </c>
      <c r="B35" s="246"/>
      <c r="C35" s="246"/>
      <c r="D35" s="246"/>
      <c r="E35" s="246"/>
      <c r="F35" s="246"/>
      <c r="G35" s="246"/>
      <c r="H35" s="246"/>
      <c r="I35" s="247"/>
      <c r="J35" s="247"/>
      <c r="K35" s="248"/>
    </row>
    <row r="36" spans="1:11" ht="12.75">
      <c r="A36" s="220" t="s">
        <v>138</v>
      </c>
      <c r="B36" s="221"/>
      <c r="C36" s="221"/>
      <c r="D36" s="221"/>
      <c r="E36" s="221"/>
      <c r="F36" s="221"/>
      <c r="G36" s="221"/>
      <c r="H36" s="221"/>
      <c r="I36" s="2">
        <v>27</v>
      </c>
      <c r="J36" s="6"/>
      <c r="K36" s="6"/>
    </row>
    <row r="37" spans="1:11" ht="12.75">
      <c r="A37" s="220" t="s">
        <v>18</v>
      </c>
      <c r="B37" s="221"/>
      <c r="C37" s="221"/>
      <c r="D37" s="221"/>
      <c r="E37" s="221"/>
      <c r="F37" s="221"/>
      <c r="G37" s="221"/>
      <c r="H37" s="221"/>
      <c r="I37" s="2">
        <v>28</v>
      </c>
      <c r="J37" s="6">
        <v>78669</v>
      </c>
      <c r="K37" s="6">
        <v>332379</v>
      </c>
    </row>
    <row r="38" spans="1:11" ht="12.75">
      <c r="A38" s="220" t="s">
        <v>19</v>
      </c>
      <c r="B38" s="221"/>
      <c r="C38" s="221"/>
      <c r="D38" s="221"/>
      <c r="E38" s="221"/>
      <c r="F38" s="221"/>
      <c r="G38" s="221"/>
      <c r="H38" s="221"/>
      <c r="I38" s="2">
        <v>29</v>
      </c>
      <c r="J38" s="6"/>
      <c r="K38" s="6">
        <v>0</v>
      </c>
    </row>
    <row r="39" spans="1:11" ht="12.75">
      <c r="A39" s="217" t="s">
        <v>54</v>
      </c>
      <c r="B39" s="218"/>
      <c r="C39" s="218"/>
      <c r="D39" s="218"/>
      <c r="E39" s="218"/>
      <c r="F39" s="218"/>
      <c r="G39" s="218"/>
      <c r="H39" s="218"/>
      <c r="I39" s="2">
        <v>30</v>
      </c>
      <c r="J39" s="129">
        <f>SUM(J36:J38)</f>
        <v>78669</v>
      </c>
      <c r="K39" s="129">
        <f>SUM(K36:K38)</f>
        <v>332379</v>
      </c>
    </row>
    <row r="40" spans="1:11" ht="12.75">
      <c r="A40" s="220" t="s">
        <v>20</v>
      </c>
      <c r="B40" s="221"/>
      <c r="C40" s="221"/>
      <c r="D40" s="221"/>
      <c r="E40" s="221"/>
      <c r="F40" s="221"/>
      <c r="G40" s="221"/>
      <c r="H40" s="221"/>
      <c r="I40" s="2">
        <v>31</v>
      </c>
      <c r="J40" s="6">
        <v>2468787</v>
      </c>
      <c r="K40" s="6"/>
    </row>
    <row r="41" spans="1:11" ht="12.75">
      <c r="A41" s="220" t="s">
        <v>21</v>
      </c>
      <c r="B41" s="221"/>
      <c r="C41" s="221"/>
      <c r="D41" s="221"/>
      <c r="E41" s="221"/>
      <c r="F41" s="221"/>
      <c r="G41" s="221"/>
      <c r="H41" s="221"/>
      <c r="I41" s="2">
        <v>32</v>
      </c>
      <c r="J41" s="6"/>
      <c r="K41" s="6"/>
    </row>
    <row r="42" spans="1:11" ht="12.75">
      <c r="A42" s="220" t="s">
        <v>22</v>
      </c>
      <c r="B42" s="221"/>
      <c r="C42" s="221"/>
      <c r="D42" s="221"/>
      <c r="E42" s="221"/>
      <c r="F42" s="221"/>
      <c r="G42" s="221"/>
      <c r="H42" s="221"/>
      <c r="I42" s="2">
        <v>33</v>
      </c>
      <c r="J42" s="6"/>
      <c r="K42" s="6"/>
    </row>
    <row r="43" spans="1:11" ht="12.75">
      <c r="A43" s="220" t="s">
        <v>23</v>
      </c>
      <c r="B43" s="221"/>
      <c r="C43" s="221"/>
      <c r="D43" s="221"/>
      <c r="E43" s="221"/>
      <c r="F43" s="221"/>
      <c r="G43" s="221"/>
      <c r="H43" s="221"/>
      <c r="I43" s="2">
        <v>34</v>
      </c>
      <c r="J43" s="6"/>
      <c r="K43" s="6"/>
    </row>
    <row r="44" spans="1:11" ht="12.75">
      <c r="A44" s="220" t="s">
        <v>24</v>
      </c>
      <c r="B44" s="221"/>
      <c r="C44" s="221"/>
      <c r="D44" s="221"/>
      <c r="E44" s="221"/>
      <c r="F44" s="221"/>
      <c r="G44" s="221"/>
      <c r="H44" s="221"/>
      <c r="I44" s="2">
        <v>35</v>
      </c>
      <c r="J44" s="6"/>
      <c r="K44" s="6">
        <v>71897</v>
      </c>
    </row>
    <row r="45" spans="1:11" ht="12.75">
      <c r="A45" s="217" t="s">
        <v>55</v>
      </c>
      <c r="B45" s="218"/>
      <c r="C45" s="218"/>
      <c r="D45" s="218"/>
      <c r="E45" s="218"/>
      <c r="F45" s="218"/>
      <c r="G45" s="218"/>
      <c r="H45" s="218"/>
      <c r="I45" s="2">
        <v>36</v>
      </c>
      <c r="J45" s="129">
        <f>SUM(J40:J44)</f>
        <v>2468787</v>
      </c>
      <c r="K45" s="129">
        <f>SUM(K40:K44)</f>
        <v>71897</v>
      </c>
    </row>
    <row r="46" spans="1:11" ht="12.75">
      <c r="A46" s="217" t="s">
        <v>10</v>
      </c>
      <c r="B46" s="218"/>
      <c r="C46" s="218"/>
      <c r="D46" s="218"/>
      <c r="E46" s="218"/>
      <c r="F46" s="218"/>
      <c r="G46" s="218"/>
      <c r="H46" s="218"/>
      <c r="I46" s="2">
        <v>37</v>
      </c>
      <c r="J46" s="129">
        <f>IF(J39&gt;J45,J39-J45,0)</f>
        <v>0</v>
      </c>
      <c r="K46" s="129">
        <f>IF(K39&gt;K45,K39-K45,0)</f>
        <v>260482</v>
      </c>
    </row>
    <row r="47" spans="1:11" ht="12.75">
      <c r="A47" s="217" t="s">
        <v>11</v>
      </c>
      <c r="B47" s="218"/>
      <c r="C47" s="218"/>
      <c r="D47" s="218"/>
      <c r="E47" s="218"/>
      <c r="F47" s="218"/>
      <c r="G47" s="218"/>
      <c r="H47" s="218"/>
      <c r="I47" s="2">
        <v>38</v>
      </c>
      <c r="J47" s="129">
        <f>IF(J45&gt;J39,J45-J39,0)</f>
        <v>2390118</v>
      </c>
      <c r="K47" s="129">
        <f>IF(K45&gt;K39,K45-K39,0)</f>
        <v>0</v>
      </c>
    </row>
    <row r="48" spans="1:11" ht="12.75">
      <c r="A48" s="220" t="s">
        <v>56</v>
      </c>
      <c r="B48" s="221"/>
      <c r="C48" s="221"/>
      <c r="D48" s="221"/>
      <c r="E48" s="221"/>
      <c r="F48" s="221"/>
      <c r="G48" s="221"/>
      <c r="H48" s="221"/>
      <c r="I48" s="2">
        <v>39</v>
      </c>
      <c r="J48" s="18">
        <f>IF(J20-J21+J33-J34+J46-J47&gt;0,J20-J21+J33-J34+J46-J47,0)</f>
        <v>10628264</v>
      </c>
      <c r="K48" s="18">
        <f>IF(K20-K21+K33-K34+K46-K47&gt;0,K20-K21+K33-K34+K46-K47,0)</f>
        <v>258153</v>
      </c>
    </row>
    <row r="49" spans="1:11" ht="12.75">
      <c r="A49" s="220" t="s">
        <v>57</v>
      </c>
      <c r="B49" s="221"/>
      <c r="C49" s="221"/>
      <c r="D49" s="221"/>
      <c r="E49" s="221"/>
      <c r="F49" s="221"/>
      <c r="G49" s="221"/>
      <c r="H49" s="221"/>
      <c r="I49" s="2">
        <v>40</v>
      </c>
      <c r="J49" s="18">
        <f>IF(J21-J20+J34-J33+J47-J46&gt;0,J21-J20+J34-J33+J47-J46,0)</f>
        <v>0</v>
      </c>
      <c r="K49" s="18">
        <f>IF(K21-K20+K34-K33+K47-K46&gt;0,K21-K20+K34-K33+K47-K46,0)</f>
        <v>0</v>
      </c>
    </row>
    <row r="50" spans="1:11" ht="12.75">
      <c r="A50" s="220" t="s">
        <v>130</v>
      </c>
      <c r="B50" s="221"/>
      <c r="C50" s="221"/>
      <c r="D50" s="221"/>
      <c r="E50" s="221"/>
      <c r="F50" s="221"/>
      <c r="G50" s="221"/>
      <c r="H50" s="221"/>
      <c r="I50" s="2">
        <v>41</v>
      </c>
      <c r="J50" s="6">
        <v>1203058</v>
      </c>
      <c r="K50" s="6">
        <v>5811543</v>
      </c>
    </row>
    <row r="51" spans="1:11" ht="12.75">
      <c r="A51" s="220" t="s">
        <v>139</v>
      </c>
      <c r="B51" s="221"/>
      <c r="C51" s="221"/>
      <c r="D51" s="221"/>
      <c r="E51" s="221"/>
      <c r="F51" s="221"/>
      <c r="G51" s="221"/>
      <c r="H51" s="221"/>
      <c r="I51" s="2">
        <v>42</v>
      </c>
      <c r="J51" s="6">
        <f>J48</f>
        <v>10628264</v>
      </c>
      <c r="K51" s="6">
        <f>K48</f>
        <v>258153</v>
      </c>
    </row>
    <row r="52" spans="1:11" ht="12.75">
      <c r="A52" s="220" t="s">
        <v>140</v>
      </c>
      <c r="B52" s="221"/>
      <c r="C52" s="221"/>
      <c r="D52" s="221"/>
      <c r="E52" s="221"/>
      <c r="F52" s="221"/>
      <c r="G52" s="221"/>
      <c r="H52" s="221"/>
      <c r="I52" s="2">
        <v>43</v>
      </c>
      <c r="J52" s="6">
        <f>J49</f>
        <v>0</v>
      </c>
      <c r="K52" s="6">
        <f>K49</f>
        <v>0</v>
      </c>
    </row>
    <row r="53" spans="1:11" ht="12.75">
      <c r="A53" s="232" t="s">
        <v>141</v>
      </c>
      <c r="B53" s="233"/>
      <c r="C53" s="233"/>
      <c r="D53" s="233"/>
      <c r="E53" s="233"/>
      <c r="F53" s="233"/>
      <c r="G53" s="233"/>
      <c r="H53" s="233"/>
      <c r="I53" s="5">
        <v>44</v>
      </c>
      <c r="J53" s="19">
        <f>J50+J51-J52</f>
        <v>11831322</v>
      </c>
      <c r="K53" s="19">
        <f>K50+K51-K52</f>
        <v>6069696</v>
      </c>
    </row>
    <row r="54" ht="12.75">
      <c r="K54" s="116"/>
    </row>
    <row r="55" spans="10:11" ht="12.75">
      <c r="J55" s="128"/>
      <c r="K55" s="135"/>
    </row>
    <row r="57" ht="12.75">
      <c r="K57" s="115"/>
    </row>
  </sheetData>
  <sheetProtection/>
  <mergeCells count="52"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23:K27 J10:K13 J50:K52 J29:K31 J36:K38 J8:K8 J15:K1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45:K49 J39:K39 J14:K14 J28:K28 J19:K21 J53:K53 J9: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L14" sqref="L14"/>
    </sheetView>
  </sheetViews>
  <sheetFormatPr defaultColWidth="9.140625" defaultRowHeight="12.75"/>
  <cols>
    <col min="1" max="4" width="9.140625" style="26" customWidth="1"/>
    <col min="5" max="5" width="10.140625" style="26" bestFit="1" customWidth="1"/>
    <col min="6" max="9" width="9.140625" style="26" customWidth="1"/>
    <col min="10" max="11" width="9.57421875" style="26" bestFit="1" customWidth="1"/>
    <col min="12" max="12" width="10.28125" style="26" bestFit="1" customWidth="1"/>
    <col min="13" max="16384" width="9.140625" style="26" customWidth="1"/>
  </cols>
  <sheetData>
    <row r="1" spans="1:12" ht="12.75">
      <c r="A1" s="271" t="s">
        <v>232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5"/>
    </row>
    <row r="2" spans="1:12" ht="15.75">
      <c r="A2" s="10"/>
      <c r="B2" s="24"/>
      <c r="C2" s="258" t="s">
        <v>233</v>
      </c>
      <c r="D2" s="258"/>
      <c r="E2" s="27">
        <v>42005</v>
      </c>
      <c r="F2" s="11" t="s">
        <v>203</v>
      </c>
      <c r="G2" s="259">
        <v>42094</v>
      </c>
      <c r="H2" s="260"/>
      <c r="I2" s="24"/>
      <c r="J2" s="24"/>
      <c r="K2" s="24"/>
      <c r="L2" s="28"/>
    </row>
    <row r="3" spans="1:11" ht="23.25">
      <c r="A3" s="261" t="s">
        <v>45</v>
      </c>
      <c r="B3" s="261"/>
      <c r="C3" s="261"/>
      <c r="D3" s="261"/>
      <c r="E3" s="261"/>
      <c r="F3" s="261"/>
      <c r="G3" s="261"/>
      <c r="H3" s="261"/>
      <c r="I3" s="30" t="s">
        <v>256</v>
      </c>
      <c r="J3" s="31" t="s">
        <v>119</v>
      </c>
      <c r="K3" s="31" t="s">
        <v>120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33">
        <v>2</v>
      </c>
      <c r="J4" s="32" t="s">
        <v>234</v>
      </c>
      <c r="K4" s="32" t="s">
        <v>235</v>
      </c>
    </row>
    <row r="5" spans="1:11" ht="12.75">
      <c r="A5" s="256" t="s">
        <v>236</v>
      </c>
      <c r="B5" s="257"/>
      <c r="C5" s="257"/>
      <c r="D5" s="257"/>
      <c r="E5" s="257"/>
      <c r="F5" s="257"/>
      <c r="G5" s="257"/>
      <c r="H5" s="257"/>
      <c r="I5" s="12">
        <v>1</v>
      </c>
      <c r="J5" s="13">
        <f>Bilanca!K71</f>
        <v>365478120</v>
      </c>
      <c r="K5" s="13">
        <f>Bilanca!L71</f>
        <v>365478120</v>
      </c>
    </row>
    <row r="6" spans="1:11" ht="12.75">
      <c r="A6" s="256" t="s">
        <v>237</v>
      </c>
      <c r="B6" s="257"/>
      <c r="C6" s="257"/>
      <c r="D6" s="257"/>
      <c r="E6" s="257"/>
      <c r="F6" s="257"/>
      <c r="G6" s="257"/>
      <c r="H6" s="257"/>
      <c r="I6" s="12">
        <v>2</v>
      </c>
      <c r="J6" s="14">
        <f>Bilanca!K75</f>
        <v>63379</v>
      </c>
      <c r="K6" s="14">
        <f>Bilanca!L75</f>
        <v>63379</v>
      </c>
    </row>
    <row r="7" spans="1:11" ht="12.75">
      <c r="A7" s="256" t="s">
        <v>238</v>
      </c>
      <c r="B7" s="257"/>
      <c r="C7" s="257"/>
      <c r="D7" s="257"/>
      <c r="E7" s="257"/>
      <c r="F7" s="257"/>
      <c r="G7" s="257"/>
      <c r="H7" s="257"/>
      <c r="I7" s="12">
        <v>3</v>
      </c>
      <c r="J7" s="14">
        <f>Bilanca!K74</f>
        <v>1501921</v>
      </c>
      <c r="K7" s="14">
        <f>Bilanca!L74</f>
        <v>1501921</v>
      </c>
    </row>
    <row r="8" spans="1:11" ht="12.75">
      <c r="A8" s="256" t="s">
        <v>239</v>
      </c>
      <c r="B8" s="257"/>
      <c r="C8" s="257"/>
      <c r="D8" s="257"/>
      <c r="E8" s="257"/>
      <c r="F8" s="257"/>
      <c r="G8" s="257"/>
      <c r="H8" s="257"/>
      <c r="I8" s="12">
        <v>4</v>
      </c>
      <c r="J8" s="14">
        <f>Bilanca!K80</f>
        <v>-78036887</v>
      </c>
      <c r="K8" s="14">
        <f>Bilanca!L80</f>
        <v>-72833407</v>
      </c>
    </row>
    <row r="9" spans="1:11" ht="12.75">
      <c r="A9" s="256" t="s">
        <v>240</v>
      </c>
      <c r="B9" s="257"/>
      <c r="C9" s="257"/>
      <c r="D9" s="257"/>
      <c r="E9" s="257"/>
      <c r="F9" s="257"/>
      <c r="G9" s="257"/>
      <c r="H9" s="257"/>
      <c r="I9" s="12">
        <v>5</v>
      </c>
      <c r="J9" s="14">
        <v>1947894</v>
      </c>
      <c r="K9" s="14">
        <f>RDG!M48</f>
        <v>-406080</v>
      </c>
    </row>
    <row r="10" spans="1:11" ht="12.75">
      <c r="A10" s="256" t="s">
        <v>241</v>
      </c>
      <c r="B10" s="257"/>
      <c r="C10" s="257"/>
      <c r="D10" s="257"/>
      <c r="E10" s="257"/>
      <c r="F10" s="257"/>
      <c r="G10" s="257"/>
      <c r="H10" s="257"/>
      <c r="I10" s="12">
        <v>6</v>
      </c>
      <c r="J10" s="14"/>
      <c r="K10" s="14"/>
    </row>
    <row r="11" spans="1:11" ht="12.75">
      <c r="A11" s="256" t="s">
        <v>242</v>
      </c>
      <c r="B11" s="257"/>
      <c r="C11" s="257"/>
      <c r="D11" s="257"/>
      <c r="E11" s="257"/>
      <c r="F11" s="257"/>
      <c r="G11" s="257"/>
      <c r="H11" s="257"/>
      <c r="I11" s="12">
        <v>7</v>
      </c>
      <c r="J11" s="14"/>
      <c r="K11" s="14"/>
    </row>
    <row r="12" spans="1:11" ht="12.75">
      <c r="A12" s="256" t="s">
        <v>243</v>
      </c>
      <c r="B12" s="257"/>
      <c r="C12" s="257"/>
      <c r="D12" s="257"/>
      <c r="E12" s="257"/>
      <c r="F12" s="257"/>
      <c r="G12" s="257"/>
      <c r="H12" s="257"/>
      <c r="I12" s="12">
        <v>8</v>
      </c>
      <c r="J12" s="14"/>
      <c r="K12" s="14"/>
    </row>
    <row r="13" spans="1:11" ht="12.75">
      <c r="A13" s="256" t="s">
        <v>244</v>
      </c>
      <c r="B13" s="257"/>
      <c r="C13" s="257"/>
      <c r="D13" s="257"/>
      <c r="E13" s="257"/>
      <c r="F13" s="257"/>
      <c r="G13" s="257"/>
      <c r="H13" s="257"/>
      <c r="I13" s="12">
        <v>9</v>
      </c>
      <c r="J13" s="14"/>
      <c r="K13" s="14"/>
    </row>
    <row r="14" spans="1:12" ht="12.75">
      <c r="A14" s="263" t="s">
        <v>245</v>
      </c>
      <c r="B14" s="264"/>
      <c r="C14" s="264"/>
      <c r="D14" s="264"/>
      <c r="E14" s="264"/>
      <c r="F14" s="264"/>
      <c r="G14" s="264"/>
      <c r="H14" s="264"/>
      <c r="I14" s="12">
        <v>10</v>
      </c>
      <c r="J14" s="117">
        <f>SUM(J5:J13)</f>
        <v>290954427</v>
      </c>
      <c r="K14" s="117">
        <f>SUM(K5:K13)</f>
        <v>293803933</v>
      </c>
      <c r="L14" s="134"/>
    </row>
    <row r="15" spans="1:11" ht="12.75">
      <c r="A15" s="256" t="s">
        <v>246</v>
      </c>
      <c r="B15" s="257"/>
      <c r="C15" s="257"/>
      <c r="D15" s="257"/>
      <c r="E15" s="257"/>
      <c r="F15" s="257"/>
      <c r="G15" s="257"/>
      <c r="H15" s="257"/>
      <c r="I15" s="12">
        <v>11</v>
      </c>
      <c r="J15" s="14"/>
      <c r="K15" s="14"/>
    </row>
    <row r="16" spans="1:11" ht="12.75">
      <c r="A16" s="256" t="s">
        <v>247</v>
      </c>
      <c r="B16" s="257"/>
      <c r="C16" s="257"/>
      <c r="D16" s="257"/>
      <c r="E16" s="257"/>
      <c r="F16" s="257"/>
      <c r="G16" s="257"/>
      <c r="H16" s="257"/>
      <c r="I16" s="12">
        <v>12</v>
      </c>
      <c r="J16" s="14"/>
      <c r="K16" s="14"/>
    </row>
    <row r="17" spans="1:11" ht="12.75">
      <c r="A17" s="256" t="s">
        <v>248</v>
      </c>
      <c r="B17" s="257"/>
      <c r="C17" s="257"/>
      <c r="D17" s="257"/>
      <c r="E17" s="257"/>
      <c r="F17" s="257"/>
      <c r="G17" s="257"/>
      <c r="H17" s="257"/>
      <c r="I17" s="12">
        <v>13</v>
      </c>
      <c r="J17" s="14"/>
      <c r="K17" s="14"/>
    </row>
    <row r="18" spans="1:11" ht="12.75">
      <c r="A18" s="256" t="s">
        <v>249</v>
      </c>
      <c r="B18" s="257"/>
      <c r="C18" s="257"/>
      <c r="D18" s="257"/>
      <c r="E18" s="257"/>
      <c r="F18" s="257"/>
      <c r="G18" s="257"/>
      <c r="H18" s="257"/>
      <c r="I18" s="12">
        <v>14</v>
      </c>
      <c r="J18" s="14"/>
      <c r="K18" s="14"/>
    </row>
    <row r="19" spans="1:11" ht="12.75">
      <c r="A19" s="256" t="s">
        <v>250</v>
      </c>
      <c r="B19" s="257"/>
      <c r="C19" s="257"/>
      <c r="D19" s="257"/>
      <c r="E19" s="257"/>
      <c r="F19" s="257"/>
      <c r="G19" s="257"/>
      <c r="H19" s="257"/>
      <c r="I19" s="12">
        <v>15</v>
      </c>
      <c r="J19" s="14"/>
      <c r="K19" s="14"/>
    </row>
    <row r="20" spans="1:11" ht="12.75">
      <c r="A20" s="256" t="s">
        <v>251</v>
      </c>
      <c r="B20" s="257"/>
      <c r="C20" s="257"/>
      <c r="D20" s="257"/>
      <c r="E20" s="257"/>
      <c r="F20" s="257"/>
      <c r="G20" s="257"/>
      <c r="H20" s="257"/>
      <c r="I20" s="12">
        <v>16</v>
      </c>
      <c r="J20" s="14"/>
      <c r="K20" s="14"/>
    </row>
    <row r="21" spans="1:11" ht="12.75">
      <c r="A21" s="263" t="s">
        <v>252</v>
      </c>
      <c r="B21" s="264"/>
      <c r="C21" s="264"/>
      <c r="D21" s="264"/>
      <c r="E21" s="264"/>
      <c r="F21" s="264"/>
      <c r="G21" s="264"/>
      <c r="H21" s="264"/>
      <c r="I21" s="12">
        <v>17</v>
      </c>
      <c r="J21" s="29">
        <f>SUM(J15:J20)</f>
        <v>0</v>
      </c>
      <c r="K21" s="29">
        <f>SUM(K15:K20)</f>
        <v>0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5" t="s">
        <v>253</v>
      </c>
      <c r="B23" s="266"/>
      <c r="C23" s="266"/>
      <c r="D23" s="266"/>
      <c r="E23" s="266"/>
      <c r="F23" s="266"/>
      <c r="G23" s="266"/>
      <c r="H23" s="266"/>
      <c r="I23" s="15">
        <v>18</v>
      </c>
      <c r="J23" s="13"/>
      <c r="K23" s="13"/>
    </row>
    <row r="24" spans="1:11" ht="17.25" customHeight="1">
      <c r="A24" s="267" t="s">
        <v>254</v>
      </c>
      <c r="B24" s="268"/>
      <c r="C24" s="268"/>
      <c r="D24" s="268"/>
      <c r="E24" s="268"/>
      <c r="F24" s="268"/>
      <c r="G24" s="268"/>
      <c r="H24" s="268"/>
      <c r="I24" s="16">
        <v>19</v>
      </c>
      <c r="J24" s="29"/>
      <c r="K24" s="29"/>
    </row>
    <row r="25" spans="1:11" ht="30" customHeight="1">
      <c r="A25" s="269" t="s">
        <v>255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10" zoomScalePageLayoutView="0" workbookViewId="0" topLeftCell="A1">
      <selection activeCell="O5" sqref="O5"/>
    </sheetView>
  </sheetViews>
  <sheetFormatPr defaultColWidth="9.140625" defaultRowHeight="12.75"/>
  <sheetData>
    <row r="1" spans="1:10" ht="12.75">
      <c r="A1" s="7" t="s">
        <v>272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277" t="s">
        <v>302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">
      <c r="A5" s="130" t="s">
        <v>303</v>
      </c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130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131" t="s">
        <v>293</v>
      </c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130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131" t="s">
        <v>294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>
      <c r="A10" s="130"/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s="131" t="s">
        <v>295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">
      <c r="A12" s="130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131" t="s">
        <v>296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30"/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131" t="s">
        <v>305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5.75">
      <c r="A16" s="130" t="s">
        <v>308</v>
      </c>
      <c r="B16" s="8"/>
      <c r="C16" s="8"/>
      <c r="D16" s="8"/>
      <c r="E16" s="8"/>
      <c r="F16" s="8"/>
      <c r="G16" s="8"/>
      <c r="H16" s="8"/>
      <c r="I16" s="9"/>
      <c r="J16" s="8"/>
    </row>
    <row r="17" spans="1:10" ht="15.75">
      <c r="A17" s="130" t="s">
        <v>309</v>
      </c>
      <c r="B17" s="8"/>
      <c r="C17" s="8"/>
      <c r="D17" s="8"/>
      <c r="E17" s="8"/>
      <c r="F17" s="8"/>
      <c r="G17" s="8"/>
      <c r="H17" s="8"/>
      <c r="I17" s="9"/>
      <c r="J17" s="8"/>
    </row>
    <row r="18" spans="1:10" ht="15.75">
      <c r="A18" s="130"/>
      <c r="B18" s="8"/>
      <c r="C18" s="8"/>
      <c r="D18" s="8"/>
      <c r="E18" s="8"/>
      <c r="F18" s="8"/>
      <c r="G18" s="8"/>
      <c r="H18" s="8"/>
      <c r="I18" s="9"/>
      <c r="J18" s="8"/>
    </row>
    <row r="19" spans="1:10" ht="15">
      <c r="A19" s="131" t="s">
        <v>307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130" t="s">
        <v>306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130"/>
      <c r="B21" s="8"/>
      <c r="C21" s="8"/>
      <c r="D21" s="8"/>
      <c r="E21" s="8"/>
      <c r="F21" s="8"/>
      <c r="G21" s="8"/>
      <c r="H21" s="8"/>
      <c r="I21" s="8"/>
      <c r="J21" s="8"/>
    </row>
    <row r="22" ht="15">
      <c r="A22" s="131" t="s">
        <v>311</v>
      </c>
    </row>
    <row r="23" ht="15">
      <c r="A23" s="130"/>
    </row>
    <row r="24" ht="15">
      <c r="A24" s="131" t="s">
        <v>310</v>
      </c>
    </row>
    <row r="25" ht="15">
      <c r="A25" s="130"/>
    </row>
    <row r="26" ht="15">
      <c r="A26" s="131" t="s">
        <v>297</v>
      </c>
    </row>
  </sheetData>
  <sheetProtection/>
  <mergeCells count="1">
    <mergeCell ref="A3:J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2015-04-27T13:39:48Z</cp:lastPrinted>
  <dcterms:created xsi:type="dcterms:W3CDTF">2008-10-17T11:51:54Z</dcterms:created>
  <dcterms:modified xsi:type="dcterms:W3CDTF">2015-04-27T13:40:40Z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